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Todesca\Documents\Gabriela\UNSAM\Portal información Pública\ARCHIVOS SUBIDOS AL PORTAL\"/>
    </mc:Choice>
  </mc:AlternateContent>
  <bookViews>
    <workbookView xWindow="0" yWindow="0" windowWidth="24000" windowHeight="8835" tabRatio="706"/>
  </bookViews>
  <sheets>
    <sheet name="Cred y Ejec FF11 x UUAA" sheetId="9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90" l="1"/>
  <c r="G38" i="90"/>
  <c r="H38" i="90"/>
  <c r="J38" i="90"/>
  <c r="K38" i="90"/>
  <c r="L38" i="90"/>
  <c r="BD39" i="90" l="1"/>
  <c r="BG39" i="90"/>
  <c r="BH14" i="90" s="1"/>
  <c r="BD8" i="90"/>
  <c r="BH39" i="90" l="1"/>
  <c r="BH31" i="90"/>
  <c r="BH13" i="90"/>
  <c r="BH20" i="90"/>
  <c r="BH8" i="90"/>
  <c r="BH30" i="90"/>
  <c r="BH17" i="90"/>
  <c r="BH10" i="90"/>
  <c r="BH22" i="90"/>
  <c r="BH32" i="90"/>
  <c r="BH26" i="90"/>
  <c r="BH9" i="90"/>
  <c r="BH28" i="90"/>
  <c r="BH27" i="90"/>
  <c r="BH15" i="90"/>
  <c r="BH29" i="90"/>
  <c r="BH16" i="90"/>
  <c r="BH19" i="90"/>
  <c r="BH36" i="90"/>
  <c r="BH12" i="90"/>
  <c r="BH35" i="90"/>
  <c r="BH34" i="90"/>
  <c r="BH24" i="90"/>
  <c r="BH21" i="90"/>
  <c r="BH11" i="90"/>
  <c r="BH25" i="90"/>
  <c r="BH23" i="90"/>
  <c r="BH18" i="90"/>
  <c r="BH37" i="90"/>
  <c r="BH42" i="90" s="1"/>
  <c r="BD15" i="90"/>
  <c r="BD14" i="90"/>
  <c r="BD10" i="90"/>
  <c r="BD33" i="90"/>
  <c r="BD25" i="90"/>
  <c r="BD27" i="90"/>
  <c r="BD22" i="90"/>
  <c r="BD19" i="90"/>
  <c r="BD13" i="90"/>
  <c r="BD28" i="90"/>
  <c r="BD23" i="90"/>
  <c r="BD17" i="90"/>
  <c r="BD12" i="90"/>
  <c r="BD9" i="90"/>
  <c r="BD11" i="90"/>
  <c r="BD16" i="90"/>
  <c r="BD21" i="90"/>
  <c r="BD26" i="90"/>
  <c r="BD18" i="90"/>
  <c r="BD20" i="90"/>
  <c r="BD30" i="90"/>
  <c r="BD31" i="90"/>
  <c r="BD32" i="90"/>
  <c r="BD24" i="90"/>
  <c r="BD29" i="90"/>
  <c r="BD35" i="90"/>
  <c r="BD36" i="90"/>
  <c r="BD34" i="90"/>
  <c r="BD37" i="90"/>
  <c r="BG44" i="90"/>
  <c r="BC44" i="90"/>
  <c r="BG42" i="90"/>
  <c r="BC42" i="90"/>
  <c r="BH44" i="90" l="1"/>
  <c r="BH43" i="90" s="1"/>
  <c r="BH45" i="90" s="1"/>
  <c r="BD42" i="90"/>
  <c r="BD44" i="90"/>
  <c r="BC43" i="90"/>
  <c r="BC45" i="90" s="1"/>
  <c r="BG43" i="90"/>
  <c r="BG45" i="90" s="1"/>
  <c r="D32" i="90"/>
  <c r="D33" i="90" s="1"/>
  <c r="D8" i="90"/>
  <c r="BD43" i="90" l="1"/>
  <c r="BD45" i="90" s="1"/>
  <c r="D39" i="90"/>
  <c r="E32" i="90" l="1"/>
  <c r="E38" i="90"/>
  <c r="E33" i="90"/>
  <c r="E36" i="90"/>
  <c r="E28" i="90"/>
  <c r="E24" i="90"/>
  <c r="E20" i="90"/>
  <c r="E16" i="90"/>
  <c r="E12" i="90"/>
  <c r="E39" i="90"/>
  <c r="E35" i="90"/>
  <c r="E31" i="90"/>
  <c r="E27" i="90"/>
  <c r="E23" i="90"/>
  <c r="E19" i="90"/>
  <c r="E15" i="90"/>
  <c r="E11" i="90"/>
  <c r="E37" i="90"/>
  <c r="E29" i="90"/>
  <c r="E21" i="90"/>
  <c r="E13" i="90"/>
  <c r="E34" i="90"/>
  <c r="E30" i="90"/>
  <c r="E26" i="90"/>
  <c r="E22" i="90"/>
  <c r="E18" i="90"/>
  <c r="E14" i="90"/>
  <c r="E10" i="90"/>
  <c r="E25" i="90"/>
  <c r="E17" i="90"/>
  <c r="E9" i="90"/>
  <c r="E8" i="90"/>
  <c r="E42" i="90" s="1"/>
  <c r="D44" i="90"/>
  <c r="D42" i="90"/>
  <c r="E44" i="90" l="1"/>
  <c r="E43" i="90" s="1"/>
  <c r="E45" i="90" s="1"/>
  <c r="D43" i="90"/>
  <c r="R36" i="90"/>
  <c r="I37" i="90"/>
  <c r="Q37" i="90"/>
  <c r="Q36" i="90"/>
  <c r="Q38" i="90" l="1"/>
  <c r="R37" i="90"/>
  <c r="R38" i="90" s="1"/>
  <c r="I38" i="90"/>
  <c r="D45" i="90"/>
  <c r="S36" i="90"/>
  <c r="S38" i="90" l="1"/>
  <c r="S37" i="90"/>
  <c r="K8" i="90"/>
  <c r="K42" i="90" s="1"/>
  <c r="K33" i="90"/>
  <c r="K43" i="90" s="1"/>
  <c r="K44" i="90"/>
  <c r="K45" i="90" l="1"/>
  <c r="K39" i="90"/>
  <c r="G15" i="90"/>
  <c r="M37" i="90"/>
  <c r="M36" i="90"/>
  <c r="M35" i="90"/>
  <c r="M34" i="90"/>
  <c r="L44" i="90"/>
  <c r="J44" i="90"/>
  <c r="I44" i="90"/>
  <c r="H44" i="90"/>
  <c r="G44" i="90"/>
  <c r="M32" i="90"/>
  <c r="M31" i="90"/>
  <c r="M30" i="90"/>
  <c r="M29" i="90"/>
  <c r="M28" i="90"/>
  <c r="M27" i="90"/>
  <c r="M26" i="90"/>
  <c r="M25" i="90"/>
  <c r="M24" i="90"/>
  <c r="M23" i="90"/>
  <c r="M22" i="90"/>
  <c r="M21" i="90"/>
  <c r="M20" i="90"/>
  <c r="M19" i="90"/>
  <c r="M18" i="90"/>
  <c r="M17" i="90"/>
  <c r="M16" i="90"/>
  <c r="M14" i="90"/>
  <c r="M13" i="90"/>
  <c r="M12" i="90"/>
  <c r="M11" i="90"/>
  <c r="M10" i="90"/>
  <c r="M9" i="90"/>
  <c r="L33" i="90"/>
  <c r="L43" i="90" s="1"/>
  <c r="J33" i="90"/>
  <c r="J43" i="90" s="1"/>
  <c r="I33" i="90"/>
  <c r="I43" i="90" s="1"/>
  <c r="H33" i="90"/>
  <c r="H43" i="90" s="1"/>
  <c r="L8" i="90"/>
  <c r="L42" i="90" s="1"/>
  <c r="J8" i="90"/>
  <c r="J42" i="90" s="1"/>
  <c r="H8" i="90"/>
  <c r="H42" i="90" s="1"/>
  <c r="G8" i="90"/>
  <c r="M38" i="90" l="1"/>
  <c r="M44" i="90"/>
  <c r="J45" i="90"/>
  <c r="H45" i="90"/>
  <c r="R43" i="90"/>
  <c r="Q44" i="90"/>
  <c r="R44" i="90"/>
  <c r="G42" i="90"/>
  <c r="L45" i="90"/>
  <c r="G33" i="90"/>
  <c r="J39" i="90"/>
  <c r="H39" i="90"/>
  <c r="L39" i="90"/>
  <c r="I8" i="90"/>
  <c r="M15" i="90"/>
  <c r="M33" i="90" l="1"/>
  <c r="M39" i="90" s="1"/>
  <c r="N38" i="90" s="1"/>
  <c r="M42" i="90"/>
  <c r="S44" i="90"/>
  <c r="Q39" i="90"/>
  <c r="I39" i="90"/>
  <c r="I42" i="90"/>
  <c r="G43" i="90"/>
  <c r="G45" i="90" s="1"/>
  <c r="Q45" i="90" s="1"/>
  <c r="Q42" i="90"/>
  <c r="G39" i="90"/>
  <c r="U34" i="90" l="1"/>
  <c r="U38" i="90"/>
  <c r="N15" i="90"/>
  <c r="N8" i="90"/>
  <c r="N42" i="90" s="1"/>
  <c r="M43" i="90"/>
  <c r="N39" i="90"/>
  <c r="N14" i="90"/>
  <c r="N24" i="90"/>
  <c r="N10" i="90"/>
  <c r="N17" i="90"/>
  <c r="N37" i="90"/>
  <c r="N9" i="90"/>
  <c r="N26" i="90"/>
  <c r="N36" i="90"/>
  <c r="N35" i="90"/>
  <c r="N22" i="90"/>
  <c r="N11" i="90"/>
  <c r="N28" i="90"/>
  <c r="N23" i="90"/>
  <c r="N21" i="90"/>
  <c r="N19" i="90"/>
  <c r="N13" i="90"/>
  <c r="N30" i="90"/>
  <c r="N20" i="90"/>
  <c r="N29" i="90"/>
  <c r="N34" i="90"/>
  <c r="N16" i="90"/>
  <c r="N32" i="90"/>
  <c r="N31" i="90"/>
  <c r="N25" i="90"/>
  <c r="N27" i="90"/>
  <c r="N18" i="90"/>
  <c r="N12" i="90"/>
  <c r="N33" i="90"/>
  <c r="U25" i="90"/>
  <c r="U15" i="90"/>
  <c r="U9" i="90"/>
  <c r="U28" i="90"/>
  <c r="U30" i="90"/>
  <c r="U12" i="90"/>
  <c r="U31" i="90"/>
  <c r="U8" i="90"/>
  <c r="U21" i="90"/>
  <c r="U37" i="90"/>
  <c r="U24" i="90"/>
  <c r="U11" i="90"/>
  <c r="U27" i="90"/>
  <c r="U10" i="90"/>
  <c r="U26" i="90"/>
  <c r="U14" i="90"/>
  <c r="U17" i="90"/>
  <c r="U33" i="90"/>
  <c r="U20" i="90"/>
  <c r="U36" i="90"/>
  <c r="U23" i="90"/>
  <c r="U39" i="90"/>
  <c r="U22" i="90"/>
  <c r="U13" i="90"/>
  <c r="U29" i="90"/>
  <c r="U16" i="90"/>
  <c r="U32" i="90"/>
  <c r="U19" i="90"/>
  <c r="U35" i="90"/>
  <c r="U18" i="90"/>
  <c r="I45" i="90"/>
  <c r="R45" i="90" s="1"/>
  <c r="S45" i="90" s="1"/>
  <c r="R42" i="90"/>
  <c r="S42" i="90" s="1"/>
  <c r="Q43" i="90"/>
  <c r="S43" i="90" s="1"/>
  <c r="R39" i="90"/>
  <c r="V8" i="90" l="1"/>
  <c r="V38" i="90"/>
  <c r="N44" i="90"/>
  <c r="N43" i="90" s="1"/>
  <c r="N45" i="90" s="1"/>
  <c r="M45" i="90"/>
  <c r="V36" i="90"/>
  <c r="V32" i="90"/>
  <c r="V28" i="90"/>
  <c r="V24" i="90"/>
  <c r="V20" i="90"/>
  <c r="V16" i="90"/>
  <c r="V12" i="90"/>
  <c r="V37" i="90"/>
  <c r="V33" i="90"/>
  <c r="V29" i="90"/>
  <c r="V25" i="90"/>
  <c r="V21" i="90"/>
  <c r="V17" i="90"/>
  <c r="V13" i="90"/>
  <c r="V9" i="90"/>
  <c r="V34" i="90"/>
  <c r="V30" i="90"/>
  <c r="V26" i="90"/>
  <c r="V22" i="90"/>
  <c r="V18" i="90"/>
  <c r="V14" i="90"/>
  <c r="V10" i="90"/>
  <c r="V39" i="90"/>
  <c r="V35" i="90"/>
  <c r="V31" i="90"/>
  <c r="V27" i="90"/>
  <c r="V23" i="90"/>
  <c r="V19" i="90"/>
  <c r="V15" i="90"/>
  <c r="V11" i="90"/>
  <c r="S39" i="90"/>
  <c r="W38" i="90" s="1"/>
  <c r="W36" i="90" l="1"/>
  <c r="W32" i="90"/>
  <c r="W28" i="90"/>
  <c r="W24" i="90"/>
  <c r="W20" i="90"/>
  <c r="W16" i="90"/>
  <c r="W12" i="90"/>
  <c r="W37" i="90"/>
  <c r="W33" i="90"/>
  <c r="W29" i="90"/>
  <c r="W25" i="90"/>
  <c r="W21" i="90"/>
  <c r="W17" i="90"/>
  <c r="W13" i="90"/>
  <c r="W9" i="90"/>
  <c r="W34" i="90"/>
  <c r="W30" i="90"/>
  <c r="W26" i="90"/>
  <c r="W22" i="90"/>
  <c r="W18" i="90"/>
  <c r="W14" i="90"/>
  <c r="W10" i="90"/>
  <c r="W39" i="90"/>
  <c r="W35" i="90"/>
  <c r="W31" i="90"/>
  <c r="W27" i="90"/>
  <c r="W23" i="90"/>
  <c r="W19" i="90"/>
  <c r="W15" i="90"/>
  <c r="W11" i="90"/>
  <c r="W8" i="90"/>
</calcChain>
</file>

<file path=xl/sharedStrings.xml><?xml version="1.0" encoding="utf-8"?>
<sst xmlns="http://schemas.openxmlformats.org/spreadsheetml/2006/main" count="189" uniqueCount="55">
  <si>
    <t>16 - ESCUELA DE ECONOMIA Y NEGOCIOS (EEyN)</t>
  </si>
  <si>
    <t>20 - ESCUELA DE HUMANIDADES (EHUM)</t>
  </si>
  <si>
    <t>21 - ESCUELA DE POLITICA Y GOBIERNO (EPyG)</t>
  </si>
  <si>
    <t>31 - INSTITUTO DE TECNOLOGÍA JORGE A SABATO (ITS)</t>
  </si>
  <si>
    <t>32 - INSTITUTO DE INVESTIGACIONES BIOTECNOLOGICAS (IIB)</t>
  </si>
  <si>
    <t>34 - INSTITUTO DE ALTOS ESTUDIOS SOCIALES (IDAES)</t>
  </si>
  <si>
    <t>35 - INSTITUTO DE CIENCIAS DE LA REHABILITACION Y EL MOVIMIENTO (ICRM)</t>
  </si>
  <si>
    <t>36 - INSTITUTO DE CALIDAD INDUSTRIAL (INCALIN)</t>
  </si>
  <si>
    <t>37 - INSTITUTO DE TECNOLOGIA NUCLEAR DAN BENINSON (IDB)</t>
  </si>
  <si>
    <t>38 - INSTITUTO DE INVESTIGACION E INGENIERIA AMBIENTAL (3iA)</t>
  </si>
  <si>
    <t>39 - INSTITUTO DEL TRANSPORTE (IT)</t>
  </si>
  <si>
    <t>40 - INSTITUTO DE NANOSISTEMAS (INS)</t>
  </si>
  <si>
    <t>43 - INSTITUTO DE ESTUDIOS EN CIENCIAS JURIDICAS (IECJ)</t>
  </si>
  <si>
    <t>53 - INSTITUTO DE INVESTIGACIONES SOBRE EL PATRIMONIO CULTURAL (IIPC-TAREA)</t>
  </si>
  <si>
    <t>54 - INSTITUTO DE ARTES MAURICIO KAGEL (IAMK)</t>
  </si>
  <si>
    <t>55 - CENTRO UNIVERSITARIO SAN MARTÍN (CUSAM)</t>
  </si>
  <si>
    <t>56 - CENTRO ASISTENCIAL UNIVERSITARIO (CAU)</t>
  </si>
  <si>
    <t>57 - INSTITUTO DE ARQUITECTURA Y URBANISMO (IAU)</t>
  </si>
  <si>
    <t>59 - ESCUELA SECUNDARIA TÉCNICA UNSAM</t>
  </si>
  <si>
    <t>87 - FONDO DE AMORTIZACION DE DEUDA</t>
  </si>
  <si>
    <t>91 - FONDO DE BECAS DE APOYO ECONÓMICO</t>
  </si>
  <si>
    <t>93 - FONDO DE PLAN DE OBRAS E INVERSIONES</t>
  </si>
  <si>
    <t>97 - FONDO DE RESERVA JUDICIAL</t>
  </si>
  <si>
    <t>Total general</t>
  </si>
  <si>
    <t>17 - ESCUELA DE CIENCIA Y TECNOLOGIA (ECyT)</t>
  </si>
  <si>
    <t>41 - INSTITUTO COLOMB (COLOMB)</t>
  </si>
  <si>
    <t>42 - INSTITUTO DE TECNOLOGIA EN DETECCION Y ASTROPARTICULAS (ITeDA)</t>
  </si>
  <si>
    <t>79 - GASTOS GENERALES A PRORRATEAR (UNIDADES ACADÉMICAS)</t>
  </si>
  <si>
    <t>52 - CENTRO UNIVERSITARIO DE IMÁGENES MEDICAS (CEUNIM)</t>
  </si>
  <si>
    <t>Unidad</t>
  </si>
  <si>
    <t>Total Fondos</t>
  </si>
  <si>
    <t>Total Unidades Académicas</t>
  </si>
  <si>
    <t>Gastos en Personal</t>
  </si>
  <si>
    <t>Bienes de Consumo</t>
  </si>
  <si>
    <t>Servicios No Personales</t>
  </si>
  <si>
    <t>Bienes de Uso</t>
  </si>
  <si>
    <t>Transferencias</t>
  </si>
  <si>
    <t>Servicios de la Deuda y Disminución de Otros Pasivos</t>
  </si>
  <si>
    <t>01 - UNIDAD CENTRAL</t>
  </si>
  <si>
    <t>Gastos Funcionam.</t>
  </si>
  <si>
    <t>Ejecución FF11 por Rubro de Gasto</t>
  </si>
  <si>
    <t>UNIDAD CENTRAL</t>
  </si>
  <si>
    <t>UNIDADES ACADEMICAS</t>
  </si>
  <si>
    <t>FONDOS</t>
  </si>
  <si>
    <t>EJECUCION FF11</t>
  </si>
  <si>
    <t>CRÉDITO FF11</t>
  </si>
  <si>
    <t>DISTRIBUCION PRESUPUESTO AL 30-09-20 (CREDITO Y GASTO)</t>
  </si>
  <si>
    <t xml:space="preserve"> </t>
  </si>
  <si>
    <t>TOTAL GENERAL</t>
  </si>
  <si>
    <t>TOTAL</t>
  </si>
  <si>
    <t>%</t>
  </si>
  <si>
    <t>INFORMACIÓN AGREGADA POR TIPO DE UNIDAD</t>
  </si>
  <si>
    <t>GRÁFICO</t>
  </si>
  <si>
    <t>GRÁFICOS</t>
  </si>
  <si>
    <t>INFORMACIÓN DESAGREGADA POR UNIDAD ACADÉMICA O DE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</si>
</sst>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_ [$€]\ * #,##0.00_ ;_ [$€]\ * \-#,##0.00_ ;_ [$€]\ * &quot;-&quot;??_ ;_ @_ "/>
    <numFmt numFmtId="169" formatCode="_([$€-2]* #,##0.00_);_([$€-2]* \(#,##0.00\);_([$€-2]* &quot;-&quot;??_)"/>
    <numFmt numFmtId="170" formatCode="_-&quot;$&quot;* #,##0_-;\-&quot;$&quot;* #,##0_-;_-&quot;$&quot;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2"/>
      <color theme="0"/>
      <name val="Bahnschrift"/>
      <family val="2"/>
    </font>
    <font>
      <b/>
      <sz val="12"/>
      <color theme="0"/>
      <name val="Bahnschrift SemiBold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43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3736"/>
        <bgColor indexed="64"/>
      </patternFill>
    </fill>
    <fill>
      <patternFill patternType="solid">
        <fgColor rgb="FF008080"/>
        <bgColor indexed="64"/>
      </patternFill>
    </fill>
    <fill>
      <gradientFill>
        <stop position="0">
          <color theme="8" tint="0.80001220740379042"/>
        </stop>
        <stop position="0.5">
          <color theme="0"/>
        </stop>
        <stop position="1">
          <color theme="8" tint="0.80001220740379042"/>
        </stop>
      </gradientFill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 applyFill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ill="0" applyProtection="0"/>
    <xf numFmtId="0" fontId="4" fillId="0" borderId="0" applyFill="0" applyProtection="0"/>
    <xf numFmtId="0" fontId="8" fillId="0" borderId="0"/>
    <xf numFmtId="43" fontId="1" fillId="0" borderId="0" applyFont="0" applyFill="0" applyBorder="0" applyAlignment="0" applyProtection="0"/>
    <xf numFmtId="0" fontId="9" fillId="0" borderId="0" applyFill="0" applyProtection="0"/>
    <xf numFmtId="0" fontId="10" fillId="0" borderId="0" applyFill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4" fillId="0" borderId="0" applyFill="0" applyProtection="0"/>
    <xf numFmtId="0" fontId="11" fillId="0" borderId="0" applyFill="0" applyProtection="0"/>
    <xf numFmtId="0" fontId="4" fillId="0" borderId="0" applyFill="0" applyProtection="0"/>
    <xf numFmtId="0" fontId="4" fillId="0" borderId="0" applyFill="0" applyProtection="0"/>
    <xf numFmtId="0" fontId="12" fillId="0" borderId="0" applyFill="0" applyProtection="0"/>
    <xf numFmtId="43" fontId="1" fillId="0" borderId="0" applyFont="0" applyFill="0" applyBorder="0" applyAlignment="0" applyProtection="0"/>
    <xf numFmtId="0" fontId="13" fillId="0" borderId="0" applyFill="0" applyProtection="0"/>
    <xf numFmtId="0" fontId="14" fillId="0" borderId="0" applyFill="0" applyProtection="0"/>
    <xf numFmtId="0" fontId="15" fillId="0" borderId="0" applyFill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16" fillId="3" borderId="8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7" fillId="6" borderId="8" xfId="0" applyFont="1" applyFill="1" applyBorder="1"/>
    <xf numFmtId="0" fontId="16" fillId="4" borderId="8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16" fillId="4" borderId="3" xfId="0" applyFont="1" applyFill="1" applyBorder="1" applyAlignment="1">
      <alignment horizontal="center"/>
    </xf>
    <xf numFmtId="0" fontId="16" fillId="5" borderId="8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170" fontId="5" fillId="0" borderId="0" xfId="44" applyNumberFormat="1" applyFont="1" applyBorder="1" applyAlignment="1">
      <alignment vertical="center"/>
    </xf>
    <xf numFmtId="170" fontId="5" fillId="8" borderId="9" xfId="44" applyNumberFormat="1" applyFont="1" applyFill="1" applyBorder="1" applyAlignment="1">
      <alignment vertical="center"/>
    </xf>
    <xf numFmtId="170" fontId="0" fillId="0" borderId="0" xfId="0" applyNumberFormat="1"/>
    <xf numFmtId="170" fontId="5" fillId="0" borderId="4" xfId="44" applyNumberFormat="1" applyFont="1" applyBorder="1" applyAlignment="1">
      <alignment vertical="center"/>
    </xf>
    <xf numFmtId="170" fontId="5" fillId="0" borderId="5" xfId="44" applyNumberFormat="1" applyFont="1" applyBorder="1" applyAlignment="1">
      <alignment vertical="center"/>
    </xf>
    <xf numFmtId="170" fontId="17" fillId="6" borderId="2" xfId="44" applyNumberFormat="1" applyFont="1" applyFill="1" applyBorder="1" applyAlignment="1">
      <alignment vertical="center"/>
    </xf>
    <xf numFmtId="170" fontId="17" fillId="6" borderId="8" xfId="44" applyNumberFormat="1" applyFont="1" applyFill="1" applyBorder="1" applyAlignment="1">
      <alignment vertical="center"/>
    </xf>
    <xf numFmtId="170" fontId="17" fillId="6" borderId="1" xfId="44" applyNumberFormat="1" applyFont="1" applyFill="1" applyBorder="1" applyAlignment="1">
      <alignment vertical="center"/>
    </xf>
    <xf numFmtId="170" fontId="17" fillId="6" borderId="3" xfId="44" applyNumberFormat="1" applyFont="1" applyFill="1" applyBorder="1" applyAlignment="1">
      <alignment vertical="center"/>
    </xf>
    <xf numFmtId="170" fontId="17" fillId="6" borderId="2" xfId="44" applyNumberFormat="1" applyFont="1" applyFill="1" applyBorder="1"/>
    <xf numFmtId="170" fontId="17" fillId="6" borderId="8" xfId="44" applyNumberFormat="1" applyFont="1" applyFill="1" applyBorder="1"/>
    <xf numFmtId="170" fontId="16" fillId="5" borderId="2" xfId="44" applyNumberFormat="1" applyFont="1" applyFill="1" applyBorder="1" applyAlignment="1">
      <alignment vertical="center"/>
    </xf>
    <xf numFmtId="170" fontId="16" fillId="5" borderId="8" xfId="44" applyNumberFormat="1" applyFont="1" applyFill="1" applyBorder="1" applyAlignment="1">
      <alignment vertical="center"/>
    </xf>
    <xf numFmtId="170" fontId="16" fillId="5" borderId="1" xfId="44" applyNumberFormat="1" applyFont="1" applyFill="1" applyBorder="1" applyAlignment="1">
      <alignment vertical="center"/>
    </xf>
    <xf numFmtId="170" fontId="16" fillId="5" borderId="3" xfId="44" applyNumberFormat="1" applyFont="1" applyFill="1" applyBorder="1" applyAlignment="1">
      <alignment vertical="center"/>
    </xf>
    <xf numFmtId="10" fontId="16" fillId="4" borderId="1" xfId="0" applyNumberFormat="1" applyFont="1" applyFill="1" applyBorder="1" applyAlignment="1">
      <alignment horizontal="center"/>
    </xf>
    <xf numFmtId="10" fontId="16" fillId="4" borderId="3" xfId="0" applyNumberFormat="1" applyFont="1" applyFill="1" applyBorder="1" applyAlignment="1">
      <alignment horizontal="center"/>
    </xf>
    <xf numFmtId="10" fontId="1" fillId="2" borderId="4" xfId="21" applyNumberFormat="1" applyFont="1" applyFill="1" applyBorder="1" applyAlignment="1">
      <alignment horizontal="center"/>
    </xf>
    <xf numFmtId="10" fontId="1" fillId="2" borderId="5" xfId="21" applyNumberFormat="1" applyFont="1" applyFill="1" applyBorder="1" applyAlignment="1">
      <alignment horizontal="center"/>
    </xf>
    <xf numFmtId="10" fontId="3" fillId="5" borderId="6" xfId="21" applyNumberFormat="1" applyFont="1" applyFill="1" applyBorder="1" applyAlignment="1">
      <alignment horizontal="center"/>
    </xf>
    <xf numFmtId="10" fontId="3" fillId="5" borderId="7" xfId="21" applyNumberFormat="1" applyFont="1" applyFill="1" applyBorder="1" applyAlignment="1">
      <alignment horizontal="center"/>
    </xf>
    <xf numFmtId="170" fontId="5" fillId="2" borderId="9" xfId="44" applyNumberFormat="1" applyFont="1" applyFill="1" applyBorder="1" applyAlignment="1">
      <alignment vertical="center"/>
    </xf>
    <xf numFmtId="170" fontId="17" fillId="2" borderId="8" xfId="44" applyNumberFormat="1" applyFont="1" applyFill="1" applyBorder="1" applyAlignment="1">
      <alignment vertical="center"/>
    </xf>
    <xf numFmtId="0" fontId="3" fillId="7" borderId="8" xfId="0" applyFont="1" applyFill="1" applyBorder="1" applyAlignment="1">
      <alignment horizontal="center" vertical="center"/>
    </xf>
    <xf numFmtId="170" fontId="18" fillId="0" borderId="0" xfId="0" applyNumberFormat="1" applyFont="1"/>
    <xf numFmtId="9" fontId="5" fillId="2" borderId="9" xfId="21" applyFont="1" applyFill="1" applyBorder="1" applyAlignment="1">
      <alignment vertical="center"/>
    </xf>
    <xf numFmtId="9" fontId="17" fillId="6" borderId="9" xfId="21" applyFont="1" applyFill="1" applyBorder="1"/>
    <xf numFmtId="9" fontId="16" fillId="5" borderId="8" xfId="21" applyFont="1" applyFill="1" applyBorder="1" applyAlignment="1">
      <alignment vertical="center"/>
    </xf>
    <xf numFmtId="10" fontId="5" fillId="2" borderId="9" xfId="21" applyNumberFormat="1" applyFont="1" applyFill="1" applyBorder="1" applyAlignment="1">
      <alignment vertical="center"/>
    </xf>
    <xf numFmtId="10" fontId="17" fillId="2" borderId="9" xfId="21" applyNumberFormat="1" applyFont="1" applyFill="1" applyBorder="1" applyAlignment="1">
      <alignment vertical="center"/>
    </xf>
    <xf numFmtId="10" fontId="17" fillId="6" borderId="9" xfId="21" applyNumberFormat="1" applyFont="1" applyFill="1" applyBorder="1"/>
    <xf numFmtId="10" fontId="16" fillId="5" borderId="8" xfId="21" applyNumberFormat="1" applyFont="1" applyFill="1" applyBorder="1" applyAlignment="1">
      <alignment vertical="center"/>
    </xf>
    <xf numFmtId="0" fontId="16" fillId="7" borderId="8" xfId="0" applyFont="1" applyFill="1" applyBorder="1" applyAlignment="1">
      <alignment horizontal="center" vertical="center"/>
    </xf>
    <xf numFmtId="9" fontId="5" fillId="12" borderId="9" xfId="21" applyFont="1" applyFill="1" applyBorder="1" applyAlignment="1">
      <alignment vertical="center"/>
    </xf>
    <xf numFmtId="9" fontId="17" fillId="12" borderId="9" xfId="21" applyFont="1" applyFill="1" applyBorder="1" applyAlignment="1">
      <alignment vertical="center"/>
    </xf>
    <xf numFmtId="0" fontId="16" fillId="13" borderId="8" xfId="0" applyFont="1" applyFill="1" applyBorder="1" applyAlignment="1">
      <alignment horizontal="center"/>
    </xf>
    <xf numFmtId="9" fontId="16" fillId="13" borderId="8" xfId="21" applyFont="1" applyFill="1" applyBorder="1" applyAlignment="1">
      <alignment vertical="center"/>
    </xf>
    <xf numFmtId="0" fontId="20" fillId="10" borderId="0" xfId="0" applyFont="1" applyFill="1" applyAlignment="1">
      <alignment horizontal="center" vertical="center"/>
    </xf>
    <xf numFmtId="0" fontId="0" fillId="11" borderId="10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</cellXfs>
  <cellStyles count="45">
    <cellStyle name="Euro" xfId="5"/>
    <cellStyle name="Euro 2" xfId="6"/>
    <cellStyle name="Millares 2" xfId="7"/>
    <cellStyle name="Millares 2 2" xfId="3"/>
    <cellStyle name="Millares 2 3" xfId="20"/>
    <cellStyle name="Millares 2 3 2" xfId="32"/>
    <cellStyle name="Millares 2 4" xfId="27"/>
    <cellStyle name="Millares 2 4 2" xfId="34"/>
    <cellStyle name="Millares 2 5" xfId="30"/>
    <cellStyle name="Millares 3" xfId="1"/>
    <cellStyle name="Millares 4" xfId="22"/>
    <cellStyle name="Millares 5" xfId="40"/>
    <cellStyle name="Moneda" xfId="44" builtinId="4"/>
    <cellStyle name="Moneda 2" xfId="4"/>
    <cellStyle name="Moneda 2 2" xfId="18"/>
    <cellStyle name="Moneda 3" xfId="23"/>
    <cellStyle name="Normal" xfId="0" builtinId="0"/>
    <cellStyle name="Normal 10" xfId="28"/>
    <cellStyle name="Normal 10 2" xfId="35"/>
    <cellStyle name="Normal 11" xfId="29"/>
    <cellStyle name="Normal 11 2" xfId="37"/>
    <cellStyle name="Normal 12" xfId="36"/>
    <cellStyle name="Normal 12 2" xfId="38"/>
    <cellStyle name="Normal 13" xfId="39"/>
    <cellStyle name="Normal 14" xfId="41"/>
    <cellStyle name="Normal 15" xfId="42"/>
    <cellStyle name="Normal 16" xfId="43"/>
    <cellStyle name="Normal 2" xfId="8"/>
    <cellStyle name="Normal 2 2" xfId="9"/>
    <cellStyle name="Normal 2 3" xfId="10"/>
    <cellStyle name="Normal 2 4" xfId="11"/>
    <cellStyle name="Normal 3" xfId="12"/>
    <cellStyle name="Normal 3 2" xfId="13"/>
    <cellStyle name="Normal 3 3" xfId="14"/>
    <cellStyle name="Normal 4" xfId="2"/>
    <cellStyle name="Normal 5" xfId="15"/>
    <cellStyle name="Normal 6" xfId="16"/>
    <cellStyle name="Normal 7" xfId="19"/>
    <cellStyle name="Normal 7 2" xfId="31"/>
    <cellStyle name="Normal 8" xfId="24"/>
    <cellStyle name="Normal 8 2" xfId="25"/>
    <cellStyle name="Normal 9" xfId="26"/>
    <cellStyle name="Normal 9 2" xfId="33"/>
    <cellStyle name="Porcentaje" xfId="21" builtinId="5"/>
    <cellStyle name="Porcentaje 2" xfId="17"/>
  </cellStyles>
  <dxfs count="0"/>
  <tableStyles count="0" defaultTableStyle="TableStyleMedium2" defaultPivotStyle="PivotStyleLight16"/>
  <colors>
    <mruColors>
      <color rgb="FF008080"/>
      <color rgb="FF003736"/>
      <color rgb="FFC890F2"/>
      <color rgb="FFD36D4D"/>
      <color rgb="FF540000"/>
      <color rgb="FF640000"/>
      <color rgb="FFFFF7E1"/>
      <color rgb="FFEDF1F9"/>
      <color rgb="FFEEF7E9"/>
      <color rgb="FF0024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Crédito por FF 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076-4AD4-ADB0-5173C402C99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76-4AD4-ADB0-5173C402C993}"/>
              </c:ext>
            </c:extLst>
          </c:dPt>
          <c:dPt>
            <c:idx val="2"/>
            <c:invertIfNegative val="0"/>
            <c:bubble3D val="0"/>
            <c:spPr>
              <a:solidFill>
                <a:srgbClr val="D36D4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076-4AD4-ADB0-5173C402C993}"/>
              </c:ext>
            </c:extLst>
          </c:dPt>
          <c:cat>
            <c:strRef>
              <c:f>'Cred y Ejec FF11 x UUAA'!$B$42:$B$44</c:f>
              <c:strCache>
                <c:ptCount val="3"/>
                <c:pt idx="0">
                  <c:v>UNIDAD CENTRAL</c:v>
                </c:pt>
                <c:pt idx="1">
                  <c:v>UNIDADES ACADEMICAS</c:v>
                </c:pt>
                <c:pt idx="2">
                  <c:v>FONDOS</c:v>
                </c:pt>
              </c:strCache>
            </c:strRef>
          </c:cat>
          <c:val>
            <c:numRef>
              <c:f>'Cred y Ejec FF11 x UUAA'!$D$42:$D$44</c:f>
              <c:numCache>
                <c:formatCode>_-"$"* #,##0_-;\-"$"* #,##0_-;_-"$"* "-"??_-;_-@_-</c:formatCode>
                <c:ptCount val="3"/>
                <c:pt idx="0">
                  <c:v>572593026.98548591</c:v>
                </c:pt>
                <c:pt idx="1">
                  <c:v>1206069095.3270144</c:v>
                </c:pt>
                <c:pt idx="2">
                  <c:v>18295642.159999825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076-4AD4-ADB0-5173C402C993}"/>
            </c:ext>
          </c:extLst>
        </c:ser>
        <c:ser>
          <c:idx val="1"/>
          <c:order val="1"/>
          <c:invertIfNegative val="0"/>
          <c:cat>
            <c:strRef>
              <c:f>'Cred y Ejec FF11 x UUAA'!$B$42:$B$44</c:f>
              <c:strCache>
                <c:ptCount val="3"/>
                <c:pt idx="0">
                  <c:v>UNIDAD CENTRAL</c:v>
                </c:pt>
                <c:pt idx="1">
                  <c:v>UNIDADES ACADEMICAS</c:v>
                </c:pt>
                <c:pt idx="2">
                  <c:v>FONDOS</c:v>
                </c:pt>
              </c:strCache>
            </c:strRef>
          </c:cat>
          <c:val>
            <c:numRef>
              <c:f>'Cred y Ejec FF11 x UUAA'!$E$42:$E$44</c:f>
              <c:numCache>
                <c:formatCode>0%</c:formatCode>
                <c:ptCount val="3"/>
                <c:pt idx="0">
                  <c:v>0.31864579029411494</c:v>
                </c:pt>
                <c:pt idx="1">
                  <c:v>0.67117275607257143</c:v>
                </c:pt>
                <c:pt idx="2">
                  <c:v>1.0181453633313712E-2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76-4AD4-ADB0-5173C402C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69390768"/>
        <c:axId val="-1969389680"/>
      </c:barChart>
      <c:catAx>
        <c:axId val="-19693907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969389680"/>
        <c:crosses val="autoZero"/>
        <c:auto val="1"/>
        <c:lblAlgn val="ctr"/>
        <c:lblOffset val="100"/>
        <c:noMultiLvlLbl val="0"/>
      </c:catAx>
      <c:valAx>
        <c:axId val="-1969389680"/>
        <c:scaling>
          <c:orientation val="minMax"/>
        </c:scaling>
        <c:delete val="0"/>
        <c:axPos val="b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-19693907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Gasto por FF 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CF8-432F-8B82-6A72D4A26D0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F8-432F-8B82-6A72D4A26D08}"/>
              </c:ext>
            </c:extLst>
          </c:dPt>
          <c:dPt>
            <c:idx val="2"/>
            <c:invertIfNegative val="0"/>
            <c:bubble3D val="0"/>
            <c:spPr>
              <a:solidFill>
                <a:srgbClr val="D36D4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CF8-432F-8B82-6A72D4A26D08}"/>
              </c:ext>
            </c:extLst>
          </c:dPt>
          <c:cat>
            <c:strRef>
              <c:f>'Cred y Ejec FF11 x UUAA'!$B$42:$B$44</c:f>
              <c:strCache>
                <c:ptCount val="3"/>
                <c:pt idx="0">
                  <c:v>UNIDAD CENTRAL</c:v>
                </c:pt>
                <c:pt idx="1">
                  <c:v>UNIDADES ACADEMICAS</c:v>
                </c:pt>
                <c:pt idx="2">
                  <c:v>FONDOS</c:v>
                </c:pt>
              </c:strCache>
            </c:strRef>
          </c:cat>
          <c:val>
            <c:numRef>
              <c:f>'Cred y Ejec FF11 x UUAA'!$M$42:$M$44</c:f>
              <c:numCache>
                <c:formatCode>_-"$"* #,##0_-;\-"$"* #,##0_-;_-"$"* "-"??_-;_-@_-</c:formatCode>
                <c:ptCount val="3"/>
                <c:pt idx="0">
                  <c:v>547140978.99000013</c:v>
                </c:pt>
                <c:pt idx="1">
                  <c:v>1184602931.5199995</c:v>
                </c:pt>
                <c:pt idx="2">
                  <c:v>18295642.159999825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F8-432F-8B82-6A72D4A26D08}"/>
            </c:ext>
          </c:extLst>
        </c:ser>
        <c:ser>
          <c:idx val="1"/>
          <c:order val="1"/>
          <c:invertIfNegative val="0"/>
          <c:cat>
            <c:strRef>
              <c:f>'Cred y Ejec FF11 x UUAA'!$B$42:$B$44</c:f>
              <c:strCache>
                <c:ptCount val="3"/>
                <c:pt idx="0">
                  <c:v>UNIDAD CENTRAL</c:v>
                </c:pt>
                <c:pt idx="1">
                  <c:v>UNIDADES ACADEMICAS</c:v>
                </c:pt>
                <c:pt idx="2">
                  <c:v>FONDOS</c:v>
                </c:pt>
              </c:strCache>
            </c:strRef>
          </c:cat>
          <c:val>
            <c:numRef>
              <c:f>'Cred y Ejec FF11 x UUAA'!$N$42:$N$44</c:f>
              <c:numCache>
                <c:formatCode>0%</c:formatCode>
                <c:ptCount val="3"/>
                <c:pt idx="0">
                  <c:v>0.31264492174204767</c:v>
                </c:pt>
                <c:pt idx="1">
                  <c:v>0.67690066188085585</c:v>
                </c:pt>
                <c:pt idx="2">
                  <c:v>1.045441637709647E-2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F8-432F-8B82-6A72D4A26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69387504"/>
        <c:axId val="-1969271280"/>
      </c:barChart>
      <c:catAx>
        <c:axId val="-19693875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969271280"/>
        <c:crosses val="autoZero"/>
        <c:auto val="1"/>
        <c:lblAlgn val="ctr"/>
        <c:lblOffset val="100"/>
        <c:noMultiLvlLbl val="0"/>
      </c:catAx>
      <c:valAx>
        <c:axId val="-1969271280"/>
        <c:scaling>
          <c:orientation val="minMax"/>
        </c:scaling>
        <c:delete val="0"/>
        <c:axPos val="b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-196938750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Crédito por FF 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0"/>
            <c:invertIfNegative val="0"/>
            <c:bubble3D val="0"/>
            <c:spPr>
              <a:solidFill>
                <a:srgbClr val="003736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rgbClr val="C890F2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9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rgbClr val="D36D4D"/>
              </a:solidFill>
            </c:spPr>
          </c:dPt>
          <c:dPt>
            <c:idx val="22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8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'Cred y Ejec FF11 x UUAA'!$BB$8:$BB$37</c:f>
              <c:strCache>
                <c:ptCount val="29"/>
                <c:pt idx="0">
                  <c:v>97 - FONDO DE RESERVA JUDICIAL</c:v>
                </c:pt>
                <c:pt idx="1">
                  <c:v>42 - INSTITUTO DE TECNOLOGIA EN DETECCION Y ASTROPARTICULAS (ITeDA)</c:v>
                </c:pt>
                <c:pt idx="2">
                  <c:v>87 - FONDO DE AMORTIZACION DE DEUDA</c:v>
                </c:pt>
                <c:pt idx="3">
                  <c:v>41 - INSTITUTO COLOMB (COLOMB)</c:v>
                </c:pt>
                <c:pt idx="4">
                  <c:v>43 - INSTITUTO DE ESTUDIOS EN CIENCIAS JURIDICAS (IECJ)</c:v>
                </c:pt>
                <c:pt idx="5">
                  <c:v>55 - CENTRO UNIVERSITARIO SAN MARTÍN (CUSAM)</c:v>
                </c:pt>
                <c:pt idx="6">
                  <c:v>91 - FONDO DE BECAS DE APOYO ECONÓMICO</c:v>
                </c:pt>
                <c:pt idx="7">
                  <c:v>93 - FONDO DE PLAN DE OBRAS E INVERSIONES</c:v>
                </c:pt>
                <c:pt idx="8">
                  <c:v>40 - INSTITUTO DE NANOSISTEMAS (INS)</c:v>
                </c:pt>
                <c:pt idx="9">
                  <c:v>52 - CENTRO UNIVERSITARIO DE IMÁGENES MEDICAS (CEUNIM)</c:v>
                </c:pt>
                <c:pt idx="10">
                  <c:v>37 - INSTITUTO DE TECNOLOGIA NUCLEAR DAN BENINSON (IDB)</c:v>
                </c:pt>
                <c:pt idx="11">
                  <c:v>56 - CENTRO ASISTENCIAL UNIVERSITARIO (CAU)</c:v>
                </c:pt>
                <c:pt idx="12">
                  <c:v>36 - INSTITUTO DE CALIDAD INDUSTRIAL (INCALIN)</c:v>
                </c:pt>
                <c:pt idx="13">
                  <c:v>39 - INSTITUTO DEL TRANSPORTE (IT)</c:v>
                </c:pt>
                <c:pt idx="14">
                  <c:v>57 - INSTITUTO DE ARQUITECTURA Y URBANISMO (IAU)</c:v>
                </c:pt>
                <c:pt idx="15">
                  <c:v>53 - INSTITUTO DE INVESTIGACIONES SOBRE EL PATRIMONIO CULTURAL (IIPC-TAREA)</c:v>
                </c:pt>
                <c:pt idx="16">
                  <c:v>31 - INSTITUTO DE TECNOLOGÍA JORGE A SABATO (ITS)</c:v>
                </c:pt>
                <c:pt idx="17">
                  <c:v>79 - GASTOS GENERALES A PRORRATEAR (UNIDADES ACADÉMICAS)</c:v>
                </c:pt>
                <c:pt idx="18">
                  <c:v>38 - INSTITUTO DE INVESTIGACION E INGENIERIA AMBIENTAL (3iA)</c:v>
                </c:pt>
                <c:pt idx="19">
                  <c:v>59 - ESCUELA SECUNDARIA TÉCNICA UNSAM</c:v>
                </c:pt>
                <c:pt idx="20">
                  <c:v>54 - INSTITUTO DE ARTES MAURICIO KAGEL (IAMK)</c:v>
                </c:pt>
                <c:pt idx="21">
                  <c:v>21 - ESCUELA DE POLITICA Y GOBIERNO (EPyG)</c:v>
                </c:pt>
                <c:pt idx="22">
                  <c:v>35 - INSTITUTO DE CIENCIAS DE LA REHABILITACION Y EL MOVIMIENTO (ICRM)</c:v>
                </c:pt>
                <c:pt idx="23">
                  <c:v>34 - INSTITUTO DE ALTOS ESTUDIOS SOCIALES (IDAES)</c:v>
                </c:pt>
                <c:pt idx="24">
                  <c:v>32 - INSTITUTO DE INVESTIGACIONES BIOTECNOLOGICAS (IIB)</c:v>
                </c:pt>
                <c:pt idx="25">
                  <c:v>16 - ESCUELA DE ECONOMIA Y NEGOCIOS (EEyN)</c:v>
                </c:pt>
                <c:pt idx="26">
                  <c:v>20 - ESCUELA DE HUMANIDADES (EHUM)</c:v>
                </c:pt>
                <c:pt idx="27">
                  <c:v>17 - ESCUELA DE CIENCIA Y TECNOLOGIA (ECyT)</c:v>
                </c:pt>
                <c:pt idx="28">
                  <c:v>01 - UNIDAD CENTRAL</c:v>
                </c:pt>
              </c:strCache>
            </c:strRef>
          </c:cat>
          <c:val>
            <c:numRef>
              <c:f>'Cred y Ejec FF11 x UUAA'!$BC$8:$BC$37</c:f>
              <c:numCache>
                <c:formatCode>_-"$"* #,##0_-;\-"$"* #,##0_-;_-"$"* "-"??_-;_-@_-</c:formatCode>
                <c:ptCount val="29"/>
                <c:pt idx="0">
                  <c:v>1313030.4800000002</c:v>
                </c:pt>
                <c:pt idx="1">
                  <c:v>1844259.8729169227</c:v>
                </c:pt>
                <c:pt idx="2">
                  <c:v>2066039.7599999998</c:v>
                </c:pt>
                <c:pt idx="3">
                  <c:v>5225323.0360153848</c:v>
                </c:pt>
                <c:pt idx="4">
                  <c:v>5765852.6113081193</c:v>
                </c:pt>
                <c:pt idx="5">
                  <c:v>6140469.6471363064</c:v>
                </c:pt>
                <c:pt idx="6">
                  <c:v>7422904.1799998246</c:v>
                </c:pt>
                <c:pt idx="7">
                  <c:v>7493667.7400000002</c:v>
                </c:pt>
                <c:pt idx="8">
                  <c:v>11618961.022236079</c:v>
                </c:pt>
                <c:pt idx="9">
                  <c:v>12379953.110652305</c:v>
                </c:pt>
                <c:pt idx="10">
                  <c:v>20097122.435843844</c:v>
                </c:pt>
                <c:pt idx="11">
                  <c:v>21653875.787081543</c:v>
                </c:pt>
                <c:pt idx="12">
                  <c:v>27122112.407744922</c:v>
                </c:pt>
                <c:pt idx="13">
                  <c:v>27951108.511993382</c:v>
                </c:pt>
                <c:pt idx="14">
                  <c:v>34797355.650335617</c:v>
                </c:pt>
                <c:pt idx="15">
                  <c:v>40216599.449438468</c:v>
                </c:pt>
                <c:pt idx="16">
                  <c:v>40935575.978235386</c:v>
                </c:pt>
                <c:pt idx="17">
                  <c:v>43511078.290033951</c:v>
                </c:pt>
                <c:pt idx="18">
                  <c:v>44821233.690512046</c:v>
                </c:pt>
                <c:pt idx="19">
                  <c:v>48496354.285741605</c:v>
                </c:pt>
                <c:pt idx="20">
                  <c:v>52215779.447573081</c:v>
                </c:pt>
                <c:pt idx="21">
                  <c:v>57673223.742412888</c:v>
                </c:pt>
                <c:pt idx="22">
                  <c:v>57712654.489782736</c:v>
                </c:pt>
                <c:pt idx="23">
                  <c:v>75581037.256302342</c:v>
                </c:pt>
                <c:pt idx="24">
                  <c:v>85890252.662610203</c:v>
                </c:pt>
                <c:pt idx="25">
                  <c:v>127797040.29570113</c:v>
                </c:pt>
                <c:pt idx="26">
                  <c:v>173979256.22931927</c:v>
                </c:pt>
                <c:pt idx="27">
                  <c:v>182642615.41608697</c:v>
                </c:pt>
                <c:pt idx="28">
                  <c:v>572593026.98548591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076-4AD4-ADB0-5173C402C993}"/>
            </c:ext>
          </c:extLst>
        </c:ser>
        <c:ser>
          <c:idx val="1"/>
          <c:order val="1"/>
          <c:invertIfNegative val="0"/>
          <c:cat>
            <c:strRef>
              <c:f>'Cred y Ejec FF11 x UUAA'!$BB$8:$BB$37</c:f>
              <c:strCache>
                <c:ptCount val="29"/>
                <c:pt idx="0">
                  <c:v>97 - FONDO DE RESERVA JUDICIAL</c:v>
                </c:pt>
                <c:pt idx="1">
                  <c:v>42 - INSTITUTO DE TECNOLOGIA EN DETECCION Y ASTROPARTICULAS (ITeDA)</c:v>
                </c:pt>
                <c:pt idx="2">
                  <c:v>87 - FONDO DE AMORTIZACION DE DEUDA</c:v>
                </c:pt>
                <c:pt idx="3">
                  <c:v>41 - INSTITUTO COLOMB (COLOMB)</c:v>
                </c:pt>
                <c:pt idx="4">
                  <c:v>43 - INSTITUTO DE ESTUDIOS EN CIENCIAS JURIDICAS (IECJ)</c:v>
                </c:pt>
                <c:pt idx="5">
                  <c:v>55 - CENTRO UNIVERSITARIO SAN MARTÍN (CUSAM)</c:v>
                </c:pt>
                <c:pt idx="6">
                  <c:v>91 - FONDO DE BECAS DE APOYO ECONÓMICO</c:v>
                </c:pt>
                <c:pt idx="7">
                  <c:v>93 - FONDO DE PLAN DE OBRAS E INVERSIONES</c:v>
                </c:pt>
                <c:pt idx="8">
                  <c:v>40 - INSTITUTO DE NANOSISTEMAS (INS)</c:v>
                </c:pt>
                <c:pt idx="9">
                  <c:v>52 - CENTRO UNIVERSITARIO DE IMÁGENES MEDICAS (CEUNIM)</c:v>
                </c:pt>
                <c:pt idx="10">
                  <c:v>37 - INSTITUTO DE TECNOLOGIA NUCLEAR DAN BENINSON (IDB)</c:v>
                </c:pt>
                <c:pt idx="11">
                  <c:v>56 - CENTRO ASISTENCIAL UNIVERSITARIO (CAU)</c:v>
                </c:pt>
                <c:pt idx="12">
                  <c:v>36 - INSTITUTO DE CALIDAD INDUSTRIAL (INCALIN)</c:v>
                </c:pt>
                <c:pt idx="13">
                  <c:v>39 - INSTITUTO DEL TRANSPORTE (IT)</c:v>
                </c:pt>
                <c:pt idx="14">
                  <c:v>57 - INSTITUTO DE ARQUITECTURA Y URBANISMO (IAU)</c:v>
                </c:pt>
                <c:pt idx="15">
                  <c:v>53 - INSTITUTO DE INVESTIGACIONES SOBRE EL PATRIMONIO CULTURAL (IIPC-TAREA)</c:v>
                </c:pt>
                <c:pt idx="16">
                  <c:v>31 - INSTITUTO DE TECNOLOGÍA JORGE A SABATO (ITS)</c:v>
                </c:pt>
                <c:pt idx="17">
                  <c:v>79 - GASTOS GENERALES A PRORRATEAR (UNIDADES ACADÉMICAS)</c:v>
                </c:pt>
                <c:pt idx="18">
                  <c:v>38 - INSTITUTO DE INVESTIGACION E INGENIERIA AMBIENTAL (3iA)</c:v>
                </c:pt>
                <c:pt idx="19">
                  <c:v>59 - ESCUELA SECUNDARIA TÉCNICA UNSAM</c:v>
                </c:pt>
                <c:pt idx="20">
                  <c:v>54 - INSTITUTO DE ARTES MAURICIO KAGEL (IAMK)</c:v>
                </c:pt>
                <c:pt idx="21">
                  <c:v>21 - ESCUELA DE POLITICA Y GOBIERNO (EPyG)</c:v>
                </c:pt>
                <c:pt idx="22">
                  <c:v>35 - INSTITUTO DE CIENCIAS DE LA REHABILITACION Y EL MOVIMIENTO (ICRM)</c:v>
                </c:pt>
                <c:pt idx="23">
                  <c:v>34 - INSTITUTO DE ALTOS ESTUDIOS SOCIALES (IDAES)</c:v>
                </c:pt>
                <c:pt idx="24">
                  <c:v>32 - INSTITUTO DE INVESTIGACIONES BIOTECNOLOGICAS (IIB)</c:v>
                </c:pt>
                <c:pt idx="25">
                  <c:v>16 - ESCUELA DE ECONOMIA Y NEGOCIOS (EEyN)</c:v>
                </c:pt>
                <c:pt idx="26">
                  <c:v>20 - ESCUELA DE HUMANIDADES (EHUM)</c:v>
                </c:pt>
                <c:pt idx="27">
                  <c:v>17 - ESCUELA DE CIENCIA Y TECNOLOGIA (ECyT)</c:v>
                </c:pt>
                <c:pt idx="28">
                  <c:v>01 - UNIDAD CENTRAL</c:v>
                </c:pt>
              </c:strCache>
            </c:strRef>
          </c:cat>
          <c:val>
            <c:numRef>
              <c:f>'Cred y Ejec FF11 x UUAA'!$BD$8:$BD$37</c:f>
              <c:numCache>
                <c:formatCode>0.00%</c:formatCode>
                <c:ptCount val="29"/>
                <c:pt idx="0">
                  <c:v>7.3069635022025251E-4</c:v>
                </c:pt>
                <c:pt idx="1">
                  <c:v>1.0263234391924107E-3</c:v>
                </c:pt>
                <c:pt idx="2">
                  <c:v>1.1497430829190852E-3</c:v>
                </c:pt>
                <c:pt idx="3">
                  <c:v>2.9078719262771802E-3</c:v>
                </c:pt>
                <c:pt idx="4">
                  <c:v>3.2086745305339405E-3</c:v>
                </c:pt>
                <c:pt idx="5">
                  <c:v>3.4171474525105773E-3</c:v>
                </c:pt>
                <c:pt idx="6">
                  <c:v>4.1308172772657401E-3</c:v>
                </c:pt>
                <c:pt idx="7">
                  <c:v>4.1701969229086351E-3</c:v>
                </c:pt>
                <c:pt idx="8">
                  <c:v>6.465906573851413E-3</c:v>
                </c:pt>
                <c:pt idx="9">
                  <c:v>6.8893957083551484E-3</c:v>
                </c:pt>
                <c:pt idx="10">
                  <c:v>1.1183970393284889E-2</c:v>
                </c:pt>
                <c:pt idx="11">
                  <c:v>1.2050297572485278E-2</c:v>
                </c:pt>
                <c:pt idx="12">
                  <c:v>1.5093349962906144E-2</c:v>
                </c:pt>
                <c:pt idx="13">
                  <c:v>1.5554683067466792E-2</c:v>
                </c:pt>
                <c:pt idx="14">
                  <c:v>1.9364592946095445E-2</c:v>
                </c:pt>
                <c:pt idx="15">
                  <c:v>2.2380381022057083E-2</c:v>
                </c:pt>
                <c:pt idx="16">
                  <c:v>2.2780488661207954E-2</c:v>
                </c:pt>
                <c:pt idx="17">
                  <c:v>2.4213745670759654E-2</c:v>
                </c:pt>
                <c:pt idx="18">
                  <c:v>2.4942842050419248E-2</c:v>
                </c:pt>
                <c:pt idx="19">
                  <c:v>2.6988032353658452E-2</c:v>
                </c:pt>
                <c:pt idx="20">
                  <c:v>2.9057877975724768E-2</c:v>
                </c:pt>
                <c:pt idx="21">
                  <c:v>3.2094924478841574E-2</c:v>
                </c:pt>
                <c:pt idx="22">
                  <c:v>3.211686753624083E-2</c:v>
                </c:pt>
                <c:pt idx="23">
                  <c:v>4.2060552980492154E-2</c:v>
                </c:pt>
                <c:pt idx="24">
                  <c:v>4.7797591218190605E-2</c:v>
                </c:pt>
                <c:pt idx="25">
                  <c:v>7.1118555384197438E-2</c:v>
                </c:pt>
                <c:pt idx="26">
                  <c:v>9.6818778754319337E-2</c:v>
                </c:pt>
                <c:pt idx="27">
                  <c:v>0.101639904413503</c:v>
                </c:pt>
                <c:pt idx="28">
                  <c:v>0.31864579029411494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90"/>
        <c:axId val="-1790190832"/>
        <c:axId val="-1790190288"/>
      </c:barChart>
      <c:catAx>
        <c:axId val="-17901908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790190288"/>
        <c:crosses val="autoZero"/>
        <c:auto val="1"/>
        <c:lblAlgn val="ctr"/>
        <c:lblOffset val="100"/>
        <c:noMultiLvlLbl val="0"/>
      </c:catAx>
      <c:valAx>
        <c:axId val="-1790190288"/>
        <c:scaling>
          <c:orientation val="minMax"/>
        </c:scaling>
        <c:delete val="0"/>
        <c:axPos val="b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-179019083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Ejecución por FF 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0"/>
            <c:invertIfNegative val="0"/>
            <c:bubble3D val="0"/>
            <c:spPr>
              <a:solidFill>
                <a:srgbClr val="003736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rgbClr val="C890F2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9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rgbClr val="D36D4D"/>
              </a:solidFill>
            </c:spPr>
          </c:dPt>
          <c:dPt>
            <c:idx val="22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8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'Cred y Ejec FF11 x UUAA'!$BF$8:$BF$37</c:f>
              <c:strCache>
                <c:ptCount val="29"/>
                <c:pt idx="0">
                  <c:v>97 - FONDO DE RESERVA JUDICIAL</c:v>
                </c:pt>
                <c:pt idx="1">
                  <c:v>42 - INSTITUTO DE TECNOLOGIA EN DETECCION Y ASTROPARTICULAS (ITeDA)</c:v>
                </c:pt>
                <c:pt idx="2">
                  <c:v>87 - FONDO DE AMORTIZACION DE DEUDA</c:v>
                </c:pt>
                <c:pt idx="3">
                  <c:v>41 - INSTITUTO COLOMB (COLOMB)</c:v>
                </c:pt>
                <c:pt idx="4">
                  <c:v>43 - INSTITUTO DE ESTUDIOS EN CIENCIAS JURIDICAS (IECJ)</c:v>
                </c:pt>
                <c:pt idx="5">
                  <c:v>55 - CENTRO UNIVERSITARIO SAN MARTÍN (CUSAM)</c:v>
                </c:pt>
                <c:pt idx="6">
                  <c:v>91 - FONDO DE BECAS DE APOYO ECONÓMICO</c:v>
                </c:pt>
                <c:pt idx="7">
                  <c:v>93 - FONDO DE PLAN DE OBRAS E INVERSIONES</c:v>
                </c:pt>
                <c:pt idx="8">
                  <c:v>52 - CENTRO UNIVERSITARIO DE IMÁGENES MEDICAS (CEUNIM)</c:v>
                </c:pt>
                <c:pt idx="9">
                  <c:v>40 - INSTITUTO DE NANOSISTEMAS (INS)</c:v>
                </c:pt>
                <c:pt idx="10">
                  <c:v>37 - INSTITUTO DE TECNOLOGIA NUCLEAR DAN BENINSON (IDB)</c:v>
                </c:pt>
                <c:pt idx="11">
                  <c:v>56 - CENTRO ASISTENCIAL UNIVERSITARIO (CAU)</c:v>
                </c:pt>
                <c:pt idx="12">
                  <c:v>79 - GASTOS GENERALES A PRORRATEAR (UNIDADES ACADÉMICAS)</c:v>
                </c:pt>
                <c:pt idx="13">
                  <c:v>36 - INSTITUTO DE CALIDAD INDUSTRIAL (INCALIN)</c:v>
                </c:pt>
                <c:pt idx="14">
                  <c:v>39 - INSTITUTO DEL TRANSPORTE (IT)</c:v>
                </c:pt>
                <c:pt idx="15">
                  <c:v>57 - INSTITUTO DE ARQUITECTURA Y URBANISMO (IAU)</c:v>
                </c:pt>
                <c:pt idx="16">
                  <c:v>31 - INSTITUTO DE TECNOLOGÍA JORGE A SABATO (ITS)</c:v>
                </c:pt>
                <c:pt idx="17">
                  <c:v>53 - INSTITUTO DE INVESTIGACIONES SOBRE EL PATRIMONIO CULTURAL (IIPC-TAREA)</c:v>
                </c:pt>
                <c:pt idx="18">
                  <c:v>38 - INSTITUTO DE INVESTIGACION E INGENIERIA AMBIENTAL (3iA)</c:v>
                </c:pt>
                <c:pt idx="19">
                  <c:v>59 - ESCUELA SECUNDARIA TÉCNICA UNSAM</c:v>
                </c:pt>
                <c:pt idx="20">
                  <c:v>54 - INSTITUTO DE ARTES MAURICIO KAGEL (IAMK)</c:v>
                </c:pt>
                <c:pt idx="21">
                  <c:v>35 - INSTITUTO DE CIENCIAS DE LA REHABILITACION Y EL MOVIMIENTO (ICRM)</c:v>
                </c:pt>
                <c:pt idx="22">
                  <c:v>21 - ESCUELA DE POLITICA Y GOBIERNO (EPyG)</c:v>
                </c:pt>
                <c:pt idx="23">
                  <c:v>34 - INSTITUTO DE ALTOS ESTUDIOS SOCIALES (IDAES)</c:v>
                </c:pt>
                <c:pt idx="24">
                  <c:v>32 - INSTITUTO DE INVESTIGACIONES BIOTECNOLOGICAS (IIB)</c:v>
                </c:pt>
                <c:pt idx="25">
                  <c:v>16 - ESCUELA DE ECONOMIA Y NEGOCIOS (EEyN)</c:v>
                </c:pt>
                <c:pt idx="26">
                  <c:v>17 - ESCUELA DE CIENCIA Y TECNOLOGIA (ECyT)</c:v>
                </c:pt>
                <c:pt idx="27">
                  <c:v>20 - ESCUELA DE HUMANIDADES (EHUM)</c:v>
                </c:pt>
                <c:pt idx="28">
                  <c:v>01 - UNIDAD CENTRAL</c:v>
                </c:pt>
              </c:strCache>
            </c:strRef>
          </c:cat>
          <c:val>
            <c:numRef>
              <c:f>'Cred y Ejec FF11 x UUAA'!$BG$8:$BG$37</c:f>
              <c:numCache>
                <c:formatCode>_-"$"* #,##0_-;\-"$"* #,##0_-;_-"$"* "-"??_-;_-@_-</c:formatCode>
                <c:ptCount val="29"/>
                <c:pt idx="0">
                  <c:v>1313030.4799999997</c:v>
                </c:pt>
                <c:pt idx="1">
                  <c:v>1789382.3600000003</c:v>
                </c:pt>
                <c:pt idx="2">
                  <c:v>2066039.7599999998</c:v>
                </c:pt>
                <c:pt idx="3">
                  <c:v>2628410.6700000004</c:v>
                </c:pt>
                <c:pt idx="4">
                  <c:v>3922275.8099999996</c:v>
                </c:pt>
                <c:pt idx="5">
                  <c:v>5338533.58</c:v>
                </c:pt>
                <c:pt idx="6">
                  <c:v>7422904.1799998246</c:v>
                </c:pt>
                <c:pt idx="7">
                  <c:v>7493667.7399999993</c:v>
                </c:pt>
                <c:pt idx="8">
                  <c:v>9541919.5400000047</c:v>
                </c:pt>
                <c:pt idx="9">
                  <c:v>9947232.410000002</c:v>
                </c:pt>
                <c:pt idx="10">
                  <c:v>20064209.319999989</c:v>
                </c:pt>
                <c:pt idx="11">
                  <c:v>21655295.25</c:v>
                </c:pt>
                <c:pt idx="12">
                  <c:v>24942589.519999988</c:v>
                </c:pt>
                <c:pt idx="13">
                  <c:v>26765647.74000001</c:v>
                </c:pt>
                <c:pt idx="14">
                  <c:v>27440156.609999992</c:v>
                </c:pt>
                <c:pt idx="15">
                  <c:v>33681833.780000009</c:v>
                </c:pt>
                <c:pt idx="16">
                  <c:v>39432661.390000023</c:v>
                </c:pt>
                <c:pt idx="17">
                  <c:v>40217619.470000006</c:v>
                </c:pt>
                <c:pt idx="18">
                  <c:v>45226113.530000016</c:v>
                </c:pt>
                <c:pt idx="19">
                  <c:v>48307810.829999983</c:v>
                </c:pt>
                <c:pt idx="20">
                  <c:v>48446494.300000027</c:v>
                </c:pt>
                <c:pt idx="21">
                  <c:v>58483238.069999985</c:v>
                </c:pt>
                <c:pt idx="22">
                  <c:v>61134471.980000094</c:v>
                </c:pt>
                <c:pt idx="23">
                  <c:v>76318627.909999996</c:v>
                </c:pt>
                <c:pt idx="24">
                  <c:v>86672849.589999944</c:v>
                </c:pt>
                <c:pt idx="25">
                  <c:v>130405420.67999986</c:v>
                </c:pt>
                <c:pt idx="26">
                  <c:v>178632789.69000012</c:v>
                </c:pt>
                <c:pt idx="27">
                  <c:v>183607347.49000001</c:v>
                </c:pt>
                <c:pt idx="28">
                  <c:v>547140978.99000013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076-4AD4-ADB0-5173C402C993}"/>
            </c:ext>
          </c:extLst>
        </c:ser>
        <c:ser>
          <c:idx val="1"/>
          <c:order val="1"/>
          <c:invertIfNegative val="0"/>
          <c:cat>
            <c:strRef>
              <c:f>'Cred y Ejec FF11 x UUAA'!$BF$8:$BF$37</c:f>
              <c:strCache>
                <c:ptCount val="29"/>
                <c:pt idx="0">
                  <c:v>97 - FONDO DE RESERVA JUDICIAL</c:v>
                </c:pt>
                <c:pt idx="1">
                  <c:v>42 - INSTITUTO DE TECNOLOGIA EN DETECCION Y ASTROPARTICULAS (ITeDA)</c:v>
                </c:pt>
                <c:pt idx="2">
                  <c:v>87 - FONDO DE AMORTIZACION DE DEUDA</c:v>
                </c:pt>
                <c:pt idx="3">
                  <c:v>41 - INSTITUTO COLOMB (COLOMB)</c:v>
                </c:pt>
                <c:pt idx="4">
                  <c:v>43 - INSTITUTO DE ESTUDIOS EN CIENCIAS JURIDICAS (IECJ)</c:v>
                </c:pt>
                <c:pt idx="5">
                  <c:v>55 - CENTRO UNIVERSITARIO SAN MARTÍN (CUSAM)</c:v>
                </c:pt>
                <c:pt idx="6">
                  <c:v>91 - FONDO DE BECAS DE APOYO ECONÓMICO</c:v>
                </c:pt>
                <c:pt idx="7">
                  <c:v>93 - FONDO DE PLAN DE OBRAS E INVERSIONES</c:v>
                </c:pt>
                <c:pt idx="8">
                  <c:v>52 - CENTRO UNIVERSITARIO DE IMÁGENES MEDICAS (CEUNIM)</c:v>
                </c:pt>
                <c:pt idx="9">
                  <c:v>40 - INSTITUTO DE NANOSISTEMAS (INS)</c:v>
                </c:pt>
                <c:pt idx="10">
                  <c:v>37 - INSTITUTO DE TECNOLOGIA NUCLEAR DAN BENINSON (IDB)</c:v>
                </c:pt>
                <c:pt idx="11">
                  <c:v>56 - CENTRO ASISTENCIAL UNIVERSITARIO (CAU)</c:v>
                </c:pt>
                <c:pt idx="12">
                  <c:v>79 - GASTOS GENERALES A PRORRATEAR (UNIDADES ACADÉMICAS)</c:v>
                </c:pt>
                <c:pt idx="13">
                  <c:v>36 - INSTITUTO DE CALIDAD INDUSTRIAL (INCALIN)</c:v>
                </c:pt>
                <c:pt idx="14">
                  <c:v>39 - INSTITUTO DEL TRANSPORTE (IT)</c:v>
                </c:pt>
                <c:pt idx="15">
                  <c:v>57 - INSTITUTO DE ARQUITECTURA Y URBANISMO (IAU)</c:v>
                </c:pt>
                <c:pt idx="16">
                  <c:v>31 - INSTITUTO DE TECNOLOGÍA JORGE A SABATO (ITS)</c:v>
                </c:pt>
                <c:pt idx="17">
                  <c:v>53 - INSTITUTO DE INVESTIGACIONES SOBRE EL PATRIMONIO CULTURAL (IIPC-TAREA)</c:v>
                </c:pt>
                <c:pt idx="18">
                  <c:v>38 - INSTITUTO DE INVESTIGACION E INGENIERIA AMBIENTAL (3iA)</c:v>
                </c:pt>
                <c:pt idx="19">
                  <c:v>59 - ESCUELA SECUNDARIA TÉCNICA UNSAM</c:v>
                </c:pt>
                <c:pt idx="20">
                  <c:v>54 - INSTITUTO DE ARTES MAURICIO KAGEL (IAMK)</c:v>
                </c:pt>
                <c:pt idx="21">
                  <c:v>35 - INSTITUTO DE CIENCIAS DE LA REHABILITACION Y EL MOVIMIENTO (ICRM)</c:v>
                </c:pt>
                <c:pt idx="22">
                  <c:v>21 - ESCUELA DE POLITICA Y GOBIERNO (EPyG)</c:v>
                </c:pt>
                <c:pt idx="23">
                  <c:v>34 - INSTITUTO DE ALTOS ESTUDIOS SOCIALES (IDAES)</c:v>
                </c:pt>
                <c:pt idx="24">
                  <c:v>32 - INSTITUTO DE INVESTIGACIONES BIOTECNOLOGICAS (IIB)</c:v>
                </c:pt>
                <c:pt idx="25">
                  <c:v>16 - ESCUELA DE ECONOMIA Y NEGOCIOS (EEyN)</c:v>
                </c:pt>
                <c:pt idx="26">
                  <c:v>17 - ESCUELA DE CIENCIA Y TECNOLOGIA (ECyT)</c:v>
                </c:pt>
                <c:pt idx="27">
                  <c:v>20 - ESCUELA DE HUMANIDADES (EHUM)</c:v>
                </c:pt>
                <c:pt idx="28">
                  <c:v>01 - UNIDAD CENTRAL</c:v>
                </c:pt>
              </c:strCache>
            </c:strRef>
          </c:cat>
          <c:val>
            <c:numRef>
              <c:f>'Cred y Ejec FF11 x UUAA'!$BH$8:$BH$37</c:f>
              <c:numCache>
                <c:formatCode>0.00%</c:formatCode>
                <c:ptCount val="29"/>
                <c:pt idx="0">
                  <c:v>7.5028617381632079E-4</c:v>
                </c:pt>
                <c:pt idx="1">
                  <c:v>1.0224810960815006E-3</c:v>
                </c:pt>
                <c:pt idx="2">
                  <c:v>1.1805674659454896E-3</c:v>
                </c:pt>
                <c:pt idx="3">
                  <c:v>1.5019150087150245E-3</c:v>
                </c:pt>
                <c:pt idx="4">
                  <c:v>2.2412498071919936E-3</c:v>
                </c:pt>
                <c:pt idx="5">
                  <c:v>3.0505216706988754E-3</c:v>
                </c:pt>
                <c:pt idx="6">
                  <c:v>4.2415636656182145E-3</c:v>
                </c:pt>
                <c:pt idx="7">
                  <c:v>4.2819990717164434E-3</c:v>
                </c:pt>
                <c:pt idx="8">
                  <c:v>5.4524022188196216E-3</c:v>
                </c:pt>
                <c:pt idx="9">
                  <c:v>5.6840043385440698E-3</c:v>
                </c:pt>
                <c:pt idx="10">
                  <c:v>1.1465003342003574E-2</c:v>
                </c:pt>
                <c:pt idx="11">
                  <c:v>1.237417475334255E-2</c:v>
                </c:pt>
                <c:pt idx="12">
                  <c:v>1.4252586166950104E-2</c:v>
                </c:pt>
                <c:pt idx="13">
                  <c:v>1.5294310176683838E-2</c:v>
                </c:pt>
                <c:pt idx="14">
                  <c:v>1.5679735105492389E-2</c:v>
                </c:pt>
                <c:pt idx="15">
                  <c:v>1.9246327163641712E-2</c:v>
                </c:pt>
                <c:pt idx="16">
                  <c:v>2.2532440098190016E-2</c:v>
                </c:pt>
                <c:pt idx="17">
                  <c:v>2.2980977434847574E-2</c:v>
                </c:pt>
                <c:pt idx="18">
                  <c:v>2.5842909356533942E-2</c:v>
                </c:pt>
                <c:pt idx="19">
                  <c:v>2.7603839442541592E-2</c:v>
                </c:pt>
                <c:pt idx="20">
                  <c:v>2.7683085348606088E-2</c:v>
                </c:pt>
                <c:pt idx="21">
                  <c:v>3.3418237879694376E-2</c:v>
                </c:pt>
                <c:pt idx="22">
                  <c:v>3.4933194445078954E-2</c:v>
                </c:pt>
                <c:pt idx="23">
                  <c:v>4.360965887517354E-2</c:v>
                </c:pt>
                <c:pt idx="24">
                  <c:v>4.9526223254648692E-2</c:v>
                </c:pt>
                <c:pt idx="25">
                  <c:v>7.4515699077225397E-2</c:v>
                </c:pt>
                <c:pt idx="26">
                  <c:v>0.10207357280437673</c:v>
                </c:pt>
                <c:pt idx="27">
                  <c:v>0.10491611301577385</c:v>
                </c:pt>
                <c:pt idx="28">
                  <c:v>0.31264492174204761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90"/>
        <c:axId val="-1790178864"/>
        <c:axId val="-1790183216"/>
      </c:barChart>
      <c:catAx>
        <c:axId val="-1790178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790183216"/>
        <c:crosses val="autoZero"/>
        <c:auto val="1"/>
        <c:lblAlgn val="ctr"/>
        <c:lblOffset val="100"/>
        <c:noMultiLvlLbl val="0"/>
      </c:catAx>
      <c:valAx>
        <c:axId val="-1790183216"/>
        <c:scaling>
          <c:orientation val="minMax"/>
        </c:scaling>
        <c:delete val="0"/>
        <c:axPos val="b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-179017886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31750</xdr:colOff>
      <xdr:row>6</xdr:row>
      <xdr:rowOff>137583</xdr:rowOff>
    </xdr:from>
    <xdr:to>
      <xdr:col>28</xdr:col>
      <xdr:colOff>317500</xdr:colOff>
      <xdr:row>21</xdr:row>
      <xdr:rowOff>31750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31749</xdr:colOff>
      <xdr:row>23</xdr:row>
      <xdr:rowOff>158750</xdr:rowOff>
    </xdr:from>
    <xdr:to>
      <xdr:col>28</xdr:col>
      <xdr:colOff>296333</xdr:colOff>
      <xdr:row>40</xdr:row>
      <xdr:rowOff>31750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42334</xdr:colOff>
      <xdr:row>5</xdr:row>
      <xdr:rowOff>201082</xdr:rowOff>
    </xdr:from>
    <xdr:to>
      <xdr:col>38</xdr:col>
      <xdr:colOff>202406</xdr:colOff>
      <xdr:row>40</xdr:row>
      <xdr:rowOff>42334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714375</xdr:colOff>
      <xdr:row>6</xdr:row>
      <xdr:rowOff>59531</xdr:rowOff>
    </xdr:from>
    <xdr:to>
      <xdr:col>48</xdr:col>
      <xdr:colOff>112447</xdr:colOff>
      <xdr:row>40</xdr:row>
      <xdr:rowOff>103189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3107531</xdr:colOff>
      <xdr:row>1</xdr:row>
      <xdr:rowOff>35718</xdr:rowOff>
    </xdr:from>
    <xdr:to>
      <xdr:col>2</xdr:col>
      <xdr:colOff>202406</xdr:colOff>
      <xdr:row>3</xdr:row>
      <xdr:rowOff>269798</xdr:rowOff>
    </xdr:to>
    <xdr:pic>
      <xdr:nvPicPr>
        <xdr:cNvPr id="7" name="Imagen 1"/>
        <xdr:cNvPicPr/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619124"/>
          <a:ext cx="1893094" cy="615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46"/>
  <sheetViews>
    <sheetView showGridLines="0" tabSelected="1" zoomScale="80" zoomScaleNormal="80" workbookViewId="0"/>
  </sheetViews>
  <sheetFormatPr baseColWidth="10" defaultRowHeight="15"/>
  <cols>
    <col min="1" max="1" width="3.42578125" customWidth="1"/>
    <col min="2" max="2" width="72" bestFit="1" customWidth="1"/>
    <col min="3" max="3" width="3.5703125" style="1" customWidth="1"/>
    <col min="4" max="4" width="18.42578125" style="1" customWidth="1"/>
    <col min="5" max="5" width="5.7109375" style="1" customWidth="1"/>
    <col min="6" max="6" width="3.5703125" style="1" customWidth="1"/>
    <col min="7" max="12" width="18.42578125" style="1" hidden="1" customWidth="1"/>
    <col min="13" max="13" width="18.42578125" style="1" customWidth="1"/>
    <col min="14" max="14" width="5.7109375" style="1" customWidth="1"/>
    <col min="15" max="16" width="3.5703125" customWidth="1"/>
    <col min="17" max="19" width="18.42578125" style="1" hidden="1" customWidth="1"/>
    <col min="20" max="20" width="4" customWidth="1"/>
    <col min="21" max="22" width="11.85546875" hidden="1" customWidth="1"/>
    <col min="23" max="23" width="11.85546875" style="1" hidden="1" customWidth="1"/>
    <col min="24" max="24" width="11.42578125" customWidth="1"/>
    <col min="25" max="25" width="13.28515625" bestFit="1" customWidth="1"/>
    <col min="40" max="52" width="11.42578125" style="1"/>
    <col min="55" max="55" width="15.7109375" bestFit="1" customWidth="1"/>
    <col min="56" max="56" width="9.28515625" customWidth="1"/>
    <col min="58" max="58" width="11.42578125" style="1"/>
    <col min="59" max="59" width="15.85546875" bestFit="1" customWidth="1"/>
    <col min="60" max="60" width="8.5703125" bestFit="1" customWidth="1"/>
  </cols>
  <sheetData>
    <row r="1" spans="2:60" s="1" customFormat="1" ht="15.75" thickBot="1"/>
    <row r="2" spans="2:60" s="1" customFormat="1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2:60" s="1" customFormat="1"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2:60" s="1" customFormat="1" ht="24" customHeight="1" thickBot="1"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  <c r="X4" s="48" t="s">
        <v>52</v>
      </c>
      <c r="Y4" s="48"/>
      <c r="Z4" s="48"/>
      <c r="AA4" s="48"/>
      <c r="AB4" s="48"/>
      <c r="AD4" s="48" t="s">
        <v>53</v>
      </c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</row>
    <row r="5" spans="2:60" ht="24" customHeight="1" thickBot="1">
      <c r="B5" s="60" t="s">
        <v>46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  <c r="Q5" s="58" t="s">
        <v>40</v>
      </c>
      <c r="R5" s="59"/>
      <c r="S5" s="59"/>
      <c r="X5" s="63" t="s">
        <v>51</v>
      </c>
      <c r="Y5" s="63"/>
      <c r="Z5" s="63"/>
      <c r="AA5" s="63"/>
      <c r="AB5" s="63"/>
      <c r="AD5" s="63" t="s">
        <v>54</v>
      </c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</row>
    <row r="6" spans="2:60" ht="15.75" thickBot="1"/>
    <row r="7" spans="2:60" ht="15.75" customHeight="1" thickBot="1">
      <c r="B7" s="2" t="s">
        <v>29</v>
      </c>
      <c r="D7" s="34" t="s">
        <v>45</v>
      </c>
      <c r="E7" s="46" t="s">
        <v>50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4" t="s">
        <v>44</v>
      </c>
      <c r="N7" s="46" t="s">
        <v>50</v>
      </c>
      <c r="Q7" s="6" t="s">
        <v>32</v>
      </c>
      <c r="R7" s="8" t="s">
        <v>39</v>
      </c>
      <c r="S7" s="5" t="s">
        <v>23</v>
      </c>
      <c r="U7" s="26" t="s">
        <v>32</v>
      </c>
      <c r="V7" s="27" t="s">
        <v>39</v>
      </c>
      <c r="W7" s="27" t="s">
        <v>23</v>
      </c>
      <c r="BB7" s="2" t="s">
        <v>29</v>
      </c>
      <c r="BC7" s="43" t="s">
        <v>45</v>
      </c>
      <c r="BD7" s="5" t="s">
        <v>50</v>
      </c>
      <c r="BE7" s="1"/>
      <c r="BF7" s="2" t="s">
        <v>29</v>
      </c>
      <c r="BG7" s="43" t="s">
        <v>44</v>
      </c>
      <c r="BH7" s="5" t="s">
        <v>50</v>
      </c>
    </row>
    <row r="8" spans="2:60" s="1" customFormat="1">
      <c r="B8" s="7" t="s">
        <v>38</v>
      </c>
      <c r="C8" s="13" t="s">
        <v>47</v>
      </c>
      <c r="D8" s="32">
        <f>560439033.945452+24307986.0800679/2</f>
        <v>572593026.98548591</v>
      </c>
      <c r="E8" s="44">
        <f t="shared" ref="E8:E37" si="0">+D8/$D$39</f>
        <v>0.31864579029411494</v>
      </c>
      <c r="F8" s="13"/>
      <c r="G8" s="11" t="e">
        <f>SUM(#REF!)</f>
        <v>#REF!</v>
      </c>
      <c r="H8" s="11" t="e">
        <f>SUM(#REF!)</f>
        <v>#REF!</v>
      </c>
      <c r="I8" s="11" t="e">
        <f>SUM(#REF!)</f>
        <v>#REF!</v>
      </c>
      <c r="J8" s="11" t="e">
        <f>SUM(#REF!)</f>
        <v>#REF!</v>
      </c>
      <c r="K8" s="11" t="e">
        <f>SUM(#REF!)</f>
        <v>#REF!</v>
      </c>
      <c r="L8" s="11" t="e">
        <f>SUM(#REF!)</f>
        <v>#REF!</v>
      </c>
      <c r="M8" s="32">
        <v>547140978.99000013</v>
      </c>
      <c r="N8" s="44">
        <f t="shared" ref="N8:N37" si="1">+M8/$M$39</f>
        <v>0.31264492174204767</v>
      </c>
      <c r="O8" s="13"/>
      <c r="P8" s="13"/>
      <c r="Q8" s="14"/>
      <c r="R8" s="15"/>
      <c r="S8" s="12"/>
      <c r="U8" s="28" t="e">
        <f t="shared" ref="U8:U39" si="2">+Q8/$Q$39</f>
        <v>#DIV/0!</v>
      </c>
      <c r="V8" s="29">
        <f t="shared" ref="V8:V39" si="3">+R8/$R$39</f>
        <v>0</v>
      </c>
      <c r="W8" s="29">
        <f t="shared" ref="W8:W39" si="4">+S8/$S$39</f>
        <v>0</v>
      </c>
      <c r="BB8" s="7" t="s">
        <v>22</v>
      </c>
      <c r="BC8" s="32">
        <v>1313030.4800000002</v>
      </c>
      <c r="BD8" s="39">
        <f t="shared" ref="BD8:BD37" si="5">+BC8/$BC$39</f>
        <v>7.3069635022025251E-4</v>
      </c>
      <c r="BE8" s="13"/>
      <c r="BF8" s="7" t="s">
        <v>22</v>
      </c>
      <c r="BG8" s="32">
        <v>1313030.4799999997</v>
      </c>
      <c r="BH8" s="39">
        <f t="shared" ref="BH8:BH32" si="6">+BG8/$BG$39</f>
        <v>7.5028617381632079E-4</v>
      </c>
    </row>
    <row r="9" spans="2:60">
      <c r="B9" s="7" t="s">
        <v>0</v>
      </c>
      <c r="C9" s="13" t="s">
        <v>47</v>
      </c>
      <c r="D9" s="32">
        <v>127797040.29570113</v>
      </c>
      <c r="E9" s="44">
        <f t="shared" si="0"/>
        <v>7.1118555384197438E-2</v>
      </c>
      <c r="F9" s="13"/>
      <c r="G9" s="11">
        <v>127486344.21999986</v>
      </c>
      <c r="H9" s="11">
        <v>64594.32</v>
      </c>
      <c r="I9" s="11">
        <v>2854482.1400000011</v>
      </c>
      <c r="J9" s="11">
        <v>0</v>
      </c>
      <c r="K9" s="11">
        <v>0</v>
      </c>
      <c r="L9" s="11">
        <v>0</v>
      </c>
      <c r="M9" s="32">
        <f t="shared" ref="M9:M37" si="7">SUM(G9:L9)</f>
        <v>130405420.67999986</v>
      </c>
      <c r="N9" s="44">
        <f t="shared" si="1"/>
        <v>7.4515699077225411E-2</v>
      </c>
      <c r="O9" s="13"/>
      <c r="P9" s="13"/>
      <c r="Q9" s="14"/>
      <c r="R9" s="15"/>
      <c r="S9" s="12"/>
      <c r="U9" s="28" t="e">
        <f t="shared" si="2"/>
        <v>#DIV/0!</v>
      </c>
      <c r="V9" s="29">
        <f t="shared" si="3"/>
        <v>0</v>
      </c>
      <c r="W9" s="29">
        <f t="shared" si="4"/>
        <v>0</v>
      </c>
      <c r="BB9" s="7" t="s">
        <v>26</v>
      </c>
      <c r="BC9" s="32">
        <v>1844259.8729169227</v>
      </c>
      <c r="BD9" s="39">
        <f t="shared" si="5"/>
        <v>1.0263234391924107E-3</v>
      </c>
      <c r="BE9" s="13"/>
      <c r="BF9" s="7" t="s">
        <v>26</v>
      </c>
      <c r="BG9" s="32">
        <v>1789382.3600000003</v>
      </c>
      <c r="BH9" s="39">
        <f t="shared" si="6"/>
        <v>1.0224810960815006E-3</v>
      </c>
    </row>
    <row r="10" spans="2:60">
      <c r="B10" s="7" t="s">
        <v>24</v>
      </c>
      <c r="C10" s="13" t="s">
        <v>47</v>
      </c>
      <c r="D10" s="32">
        <v>182642615.41608697</v>
      </c>
      <c r="E10" s="44">
        <f t="shared" si="0"/>
        <v>0.101639904413503</v>
      </c>
      <c r="F10" s="13"/>
      <c r="G10" s="11">
        <v>177198463.4900001</v>
      </c>
      <c r="H10" s="11">
        <v>163344.85999999999</v>
      </c>
      <c r="I10" s="11">
        <v>1028016.5599999999</v>
      </c>
      <c r="J10" s="11">
        <v>242964.78</v>
      </c>
      <c r="K10" s="11">
        <v>0</v>
      </c>
      <c r="L10" s="11">
        <v>0</v>
      </c>
      <c r="M10" s="32">
        <f t="shared" si="7"/>
        <v>178632789.69000012</v>
      </c>
      <c r="N10" s="44">
        <f t="shared" si="1"/>
        <v>0.10207357280437675</v>
      </c>
      <c r="O10" s="13"/>
      <c r="P10" s="13"/>
      <c r="Q10" s="14"/>
      <c r="R10" s="15"/>
      <c r="S10" s="12"/>
      <c r="U10" s="28" t="e">
        <f t="shared" si="2"/>
        <v>#DIV/0!</v>
      </c>
      <c r="V10" s="29">
        <f t="shared" si="3"/>
        <v>0</v>
      </c>
      <c r="W10" s="29">
        <f t="shared" si="4"/>
        <v>0</v>
      </c>
      <c r="BB10" s="7" t="s">
        <v>19</v>
      </c>
      <c r="BC10" s="32">
        <v>2066039.7599999998</v>
      </c>
      <c r="BD10" s="39">
        <f t="shared" si="5"/>
        <v>1.1497430829190852E-3</v>
      </c>
      <c r="BE10" s="13"/>
      <c r="BF10" s="7" t="s">
        <v>19</v>
      </c>
      <c r="BG10" s="32">
        <v>2066039.7599999998</v>
      </c>
      <c r="BH10" s="39">
        <f t="shared" si="6"/>
        <v>1.1805674659454896E-3</v>
      </c>
    </row>
    <row r="11" spans="2:60">
      <c r="B11" s="7" t="s">
        <v>1</v>
      </c>
      <c r="C11" s="13" t="s">
        <v>47</v>
      </c>
      <c r="D11" s="32">
        <v>173979256.22931927</v>
      </c>
      <c r="E11" s="44">
        <f t="shared" si="0"/>
        <v>9.6818778754319337E-2</v>
      </c>
      <c r="F11" s="13"/>
      <c r="G11" s="11">
        <v>183265237.79000002</v>
      </c>
      <c r="H11" s="11">
        <v>0</v>
      </c>
      <c r="I11" s="11">
        <v>342109.7</v>
      </c>
      <c r="J11" s="11">
        <v>0</v>
      </c>
      <c r="K11" s="11">
        <v>0</v>
      </c>
      <c r="L11" s="11">
        <v>0</v>
      </c>
      <c r="M11" s="32">
        <f t="shared" si="7"/>
        <v>183607347.49000001</v>
      </c>
      <c r="N11" s="44">
        <f t="shared" si="1"/>
        <v>0.10491611301577386</v>
      </c>
      <c r="O11" s="13"/>
      <c r="P11" s="13"/>
      <c r="Q11" s="14"/>
      <c r="R11" s="15"/>
      <c r="S11" s="12"/>
      <c r="U11" s="28" t="e">
        <f t="shared" si="2"/>
        <v>#DIV/0!</v>
      </c>
      <c r="V11" s="29">
        <f t="shared" si="3"/>
        <v>0</v>
      </c>
      <c r="W11" s="29">
        <f t="shared" si="4"/>
        <v>0</v>
      </c>
      <c r="BB11" s="7" t="s">
        <v>25</v>
      </c>
      <c r="BC11" s="32">
        <v>5225323.0360153848</v>
      </c>
      <c r="BD11" s="39">
        <f t="shared" si="5"/>
        <v>2.9078719262771802E-3</v>
      </c>
      <c r="BE11" s="13"/>
      <c r="BF11" s="7" t="s">
        <v>25</v>
      </c>
      <c r="BG11" s="32">
        <v>2628410.6700000004</v>
      </c>
      <c r="BH11" s="39">
        <f t="shared" si="6"/>
        <v>1.5019150087150245E-3</v>
      </c>
    </row>
    <row r="12" spans="2:60">
      <c r="B12" s="7" t="s">
        <v>2</v>
      </c>
      <c r="C12" s="13" t="s">
        <v>47</v>
      </c>
      <c r="D12" s="32">
        <v>57673223.742412888</v>
      </c>
      <c r="E12" s="44">
        <f t="shared" si="0"/>
        <v>3.2094924478841574E-2</v>
      </c>
      <c r="F12" s="13"/>
      <c r="G12" s="11">
        <v>60874509.600000091</v>
      </c>
      <c r="H12" s="11">
        <v>0</v>
      </c>
      <c r="I12" s="11">
        <v>259962.38</v>
      </c>
      <c r="J12" s="11">
        <v>0</v>
      </c>
      <c r="K12" s="11">
        <v>0</v>
      </c>
      <c r="L12" s="11">
        <v>0</v>
      </c>
      <c r="M12" s="32">
        <f t="shared" si="7"/>
        <v>61134471.980000094</v>
      </c>
      <c r="N12" s="44">
        <f t="shared" si="1"/>
        <v>3.4933194445078961E-2</v>
      </c>
      <c r="O12" s="13"/>
      <c r="P12" s="13"/>
      <c r="Q12" s="14"/>
      <c r="R12" s="15"/>
      <c r="S12" s="12"/>
      <c r="U12" s="28" t="e">
        <f t="shared" si="2"/>
        <v>#DIV/0!</v>
      </c>
      <c r="V12" s="29">
        <f t="shared" si="3"/>
        <v>0</v>
      </c>
      <c r="W12" s="29">
        <f t="shared" si="4"/>
        <v>0</v>
      </c>
      <c r="BB12" s="7" t="s">
        <v>12</v>
      </c>
      <c r="BC12" s="32">
        <v>5765852.6113081193</v>
      </c>
      <c r="BD12" s="39">
        <f t="shared" si="5"/>
        <v>3.2086745305339405E-3</v>
      </c>
      <c r="BE12" s="13"/>
      <c r="BF12" s="7" t="s">
        <v>12</v>
      </c>
      <c r="BG12" s="32">
        <v>3922275.8099999996</v>
      </c>
      <c r="BH12" s="39">
        <f t="shared" si="6"/>
        <v>2.2412498071919936E-3</v>
      </c>
    </row>
    <row r="13" spans="2:60">
      <c r="B13" s="7" t="s">
        <v>3</v>
      </c>
      <c r="C13" s="13" t="s">
        <v>47</v>
      </c>
      <c r="D13" s="32">
        <v>40935575.978235386</v>
      </c>
      <c r="E13" s="44">
        <f t="shared" si="0"/>
        <v>2.2780488661207954E-2</v>
      </c>
      <c r="F13" s="13"/>
      <c r="G13" s="11">
        <v>39330057.44000002</v>
      </c>
      <c r="H13" s="11">
        <v>0</v>
      </c>
      <c r="I13" s="11">
        <v>102603.94999999998</v>
      </c>
      <c r="J13" s="11">
        <v>0</v>
      </c>
      <c r="K13" s="11">
        <v>0</v>
      </c>
      <c r="L13" s="11">
        <v>0</v>
      </c>
      <c r="M13" s="32">
        <f t="shared" si="7"/>
        <v>39432661.390000023</v>
      </c>
      <c r="N13" s="44">
        <f t="shared" si="1"/>
        <v>2.2532440098190019E-2</v>
      </c>
      <c r="O13" s="13"/>
      <c r="P13" s="13"/>
      <c r="Q13" s="14"/>
      <c r="R13" s="15"/>
      <c r="S13" s="12"/>
      <c r="U13" s="28" t="e">
        <f t="shared" si="2"/>
        <v>#DIV/0!</v>
      </c>
      <c r="V13" s="29">
        <f t="shared" si="3"/>
        <v>0</v>
      </c>
      <c r="W13" s="29">
        <f t="shared" si="4"/>
        <v>0</v>
      </c>
      <c r="BB13" s="7" t="s">
        <v>15</v>
      </c>
      <c r="BC13" s="32">
        <v>6140469.6471363064</v>
      </c>
      <c r="BD13" s="39">
        <f t="shared" si="5"/>
        <v>3.4171474525105773E-3</v>
      </c>
      <c r="BE13" s="13"/>
      <c r="BF13" s="7" t="s">
        <v>15</v>
      </c>
      <c r="BG13" s="32">
        <v>5338533.58</v>
      </c>
      <c r="BH13" s="39">
        <f t="shared" si="6"/>
        <v>3.0505216706988754E-3</v>
      </c>
    </row>
    <row r="14" spans="2:60">
      <c r="B14" s="7" t="s">
        <v>4</v>
      </c>
      <c r="C14" s="13" t="s">
        <v>47</v>
      </c>
      <c r="D14" s="32">
        <v>85890252.662610203</v>
      </c>
      <c r="E14" s="44">
        <f t="shared" si="0"/>
        <v>4.7797591218190605E-2</v>
      </c>
      <c r="F14" s="13"/>
      <c r="G14" s="11">
        <v>84205436.449999943</v>
      </c>
      <c r="H14" s="11">
        <v>624411.89</v>
      </c>
      <c r="I14" s="11">
        <v>1805641.5300000003</v>
      </c>
      <c r="J14" s="11">
        <v>37359.72</v>
      </c>
      <c r="K14" s="11">
        <v>0</v>
      </c>
      <c r="L14" s="11">
        <v>0</v>
      </c>
      <c r="M14" s="32">
        <f t="shared" si="7"/>
        <v>86672849.589999944</v>
      </c>
      <c r="N14" s="44">
        <f t="shared" si="1"/>
        <v>4.9526223254648699E-2</v>
      </c>
      <c r="O14" s="13"/>
      <c r="P14" s="13"/>
      <c r="Q14" s="14"/>
      <c r="R14" s="15"/>
      <c r="S14" s="12"/>
      <c r="U14" s="28" t="e">
        <f t="shared" si="2"/>
        <v>#DIV/0!</v>
      </c>
      <c r="V14" s="29">
        <f t="shared" si="3"/>
        <v>0</v>
      </c>
      <c r="W14" s="29">
        <f t="shared" si="4"/>
        <v>0</v>
      </c>
      <c r="BB14" s="7" t="s">
        <v>20</v>
      </c>
      <c r="BC14" s="32">
        <v>7422904.1799998246</v>
      </c>
      <c r="BD14" s="39">
        <f t="shared" si="5"/>
        <v>4.1308172772657401E-3</v>
      </c>
      <c r="BE14" s="13"/>
      <c r="BF14" s="7" t="s">
        <v>20</v>
      </c>
      <c r="BG14" s="32">
        <v>7422904.1799998246</v>
      </c>
      <c r="BH14" s="39">
        <f t="shared" si="6"/>
        <v>4.2415636656182145E-3</v>
      </c>
    </row>
    <row r="15" spans="2:60">
      <c r="B15" s="7" t="s">
        <v>5</v>
      </c>
      <c r="C15" s="13" t="s">
        <v>47</v>
      </c>
      <c r="D15" s="32">
        <v>75581037.256302342</v>
      </c>
      <c r="E15" s="44">
        <f t="shared" si="0"/>
        <v>4.2060552980492154E-2</v>
      </c>
      <c r="F15" s="13"/>
      <c r="G15" s="11">
        <f>76160263.55+17724.31</f>
        <v>76177987.859999999</v>
      </c>
      <c r="H15" s="11">
        <v>12769.67</v>
      </c>
      <c r="I15" s="11">
        <v>127870.38</v>
      </c>
      <c r="J15" s="11">
        <v>0</v>
      </c>
      <c r="K15" s="11">
        <v>0</v>
      </c>
      <c r="L15" s="11">
        <v>0</v>
      </c>
      <c r="M15" s="32">
        <f t="shared" si="7"/>
        <v>76318627.909999996</v>
      </c>
      <c r="N15" s="44">
        <f t="shared" si="1"/>
        <v>4.3609658875173547E-2</v>
      </c>
      <c r="O15" s="13"/>
      <c r="P15" s="13"/>
      <c r="Q15" s="14"/>
      <c r="R15" s="15"/>
      <c r="S15" s="12"/>
      <c r="U15" s="28" t="e">
        <f t="shared" si="2"/>
        <v>#DIV/0!</v>
      </c>
      <c r="V15" s="29">
        <f t="shared" si="3"/>
        <v>0</v>
      </c>
      <c r="W15" s="29">
        <f t="shared" si="4"/>
        <v>0</v>
      </c>
      <c r="BB15" s="7" t="s">
        <v>21</v>
      </c>
      <c r="BC15" s="32">
        <v>7493667.7400000002</v>
      </c>
      <c r="BD15" s="39">
        <f t="shared" si="5"/>
        <v>4.1701969229086351E-3</v>
      </c>
      <c r="BE15" s="13"/>
      <c r="BF15" s="7" t="s">
        <v>21</v>
      </c>
      <c r="BG15" s="32">
        <v>7493667.7399999993</v>
      </c>
      <c r="BH15" s="39">
        <f t="shared" si="6"/>
        <v>4.2819990717164434E-3</v>
      </c>
    </row>
    <row r="16" spans="2:60">
      <c r="B16" s="7" t="s">
        <v>6</v>
      </c>
      <c r="C16" s="13" t="s">
        <v>47</v>
      </c>
      <c r="D16" s="32">
        <v>57712654.489782736</v>
      </c>
      <c r="E16" s="44">
        <f t="shared" si="0"/>
        <v>3.211686753624083E-2</v>
      </c>
      <c r="F16" s="13"/>
      <c r="G16" s="11">
        <v>58278716.159999989</v>
      </c>
      <c r="H16" s="11">
        <v>0</v>
      </c>
      <c r="I16" s="11">
        <v>204521.90999999997</v>
      </c>
      <c r="J16" s="11">
        <v>0</v>
      </c>
      <c r="K16" s="11">
        <v>0</v>
      </c>
      <c r="L16" s="11">
        <v>0</v>
      </c>
      <c r="M16" s="32">
        <f t="shared" si="7"/>
        <v>58483238.069999985</v>
      </c>
      <c r="N16" s="44">
        <f t="shared" si="1"/>
        <v>3.3418237879694376E-2</v>
      </c>
      <c r="O16" s="13"/>
      <c r="P16" s="13"/>
      <c r="Q16" s="14"/>
      <c r="R16" s="15"/>
      <c r="S16" s="12"/>
      <c r="U16" s="28" t="e">
        <f t="shared" si="2"/>
        <v>#DIV/0!</v>
      </c>
      <c r="V16" s="29">
        <f t="shared" si="3"/>
        <v>0</v>
      </c>
      <c r="W16" s="29">
        <f t="shared" si="4"/>
        <v>0</v>
      </c>
      <c r="BB16" s="7" t="s">
        <v>11</v>
      </c>
      <c r="BC16" s="32">
        <v>11618961.022236079</v>
      </c>
      <c r="BD16" s="39">
        <f t="shared" si="5"/>
        <v>6.465906573851413E-3</v>
      </c>
      <c r="BE16" s="13"/>
      <c r="BF16" s="7" t="s">
        <v>28</v>
      </c>
      <c r="BG16" s="32">
        <v>9541919.5400000047</v>
      </c>
      <c r="BH16" s="39">
        <f t="shared" si="6"/>
        <v>5.4524022188196216E-3</v>
      </c>
    </row>
    <row r="17" spans="2:60">
      <c r="B17" s="7" t="s">
        <v>7</v>
      </c>
      <c r="C17" s="13" t="s">
        <v>47</v>
      </c>
      <c r="D17" s="32">
        <v>27122112.407744922</v>
      </c>
      <c r="E17" s="44">
        <f t="shared" si="0"/>
        <v>1.5093349962906144E-2</v>
      </c>
      <c r="F17" s="13"/>
      <c r="G17" s="11">
        <v>26734543.980000008</v>
      </c>
      <c r="H17" s="11">
        <v>0</v>
      </c>
      <c r="I17" s="11">
        <v>31103.760000000002</v>
      </c>
      <c r="J17" s="11">
        <v>0</v>
      </c>
      <c r="K17" s="11">
        <v>0</v>
      </c>
      <c r="L17" s="11">
        <v>0</v>
      </c>
      <c r="M17" s="32">
        <f t="shared" si="7"/>
        <v>26765647.74000001</v>
      </c>
      <c r="N17" s="44">
        <f t="shared" si="1"/>
        <v>1.529431017668384E-2</v>
      </c>
      <c r="O17" s="13"/>
      <c r="P17" s="13"/>
      <c r="Q17" s="14"/>
      <c r="R17" s="15"/>
      <c r="S17" s="12"/>
      <c r="U17" s="28" t="e">
        <f t="shared" si="2"/>
        <v>#DIV/0!</v>
      </c>
      <c r="V17" s="29">
        <f t="shared" si="3"/>
        <v>0</v>
      </c>
      <c r="W17" s="29">
        <f t="shared" si="4"/>
        <v>0</v>
      </c>
      <c r="BB17" s="7" t="s">
        <v>28</v>
      </c>
      <c r="BC17" s="32">
        <v>12379953.110652305</v>
      </c>
      <c r="BD17" s="39">
        <f t="shared" si="5"/>
        <v>6.8893957083551484E-3</v>
      </c>
      <c r="BE17" s="13"/>
      <c r="BF17" s="7" t="s">
        <v>11</v>
      </c>
      <c r="BG17" s="32">
        <v>9947232.410000002</v>
      </c>
      <c r="BH17" s="39">
        <f t="shared" si="6"/>
        <v>5.6840043385440698E-3</v>
      </c>
    </row>
    <row r="18" spans="2:60">
      <c r="B18" s="7" t="s">
        <v>8</v>
      </c>
      <c r="C18" s="13" t="s">
        <v>47</v>
      </c>
      <c r="D18" s="32">
        <v>20097122.435843844</v>
      </c>
      <c r="E18" s="44">
        <f t="shared" si="0"/>
        <v>1.1183970393284889E-2</v>
      </c>
      <c r="F18" s="13"/>
      <c r="G18" s="11">
        <v>20030901.489999991</v>
      </c>
      <c r="H18" s="11">
        <v>0</v>
      </c>
      <c r="I18" s="11">
        <v>33307.83</v>
      </c>
      <c r="J18" s="11">
        <v>0</v>
      </c>
      <c r="K18" s="11">
        <v>0</v>
      </c>
      <c r="L18" s="11">
        <v>0</v>
      </c>
      <c r="M18" s="32">
        <f t="shared" si="7"/>
        <v>20064209.319999989</v>
      </c>
      <c r="N18" s="44">
        <f t="shared" si="1"/>
        <v>1.1465003342003576E-2</v>
      </c>
      <c r="O18" s="13"/>
      <c r="P18" s="13"/>
      <c r="Q18" s="14"/>
      <c r="R18" s="15"/>
      <c r="S18" s="12"/>
      <c r="U18" s="28" t="e">
        <f t="shared" si="2"/>
        <v>#DIV/0!</v>
      </c>
      <c r="V18" s="29">
        <f t="shared" si="3"/>
        <v>0</v>
      </c>
      <c r="W18" s="29">
        <f t="shared" si="4"/>
        <v>0</v>
      </c>
      <c r="BB18" s="7" t="s">
        <v>8</v>
      </c>
      <c r="BC18" s="32">
        <v>20097122.435843844</v>
      </c>
      <c r="BD18" s="39">
        <f t="shared" si="5"/>
        <v>1.1183970393284889E-2</v>
      </c>
      <c r="BE18" s="13"/>
      <c r="BF18" s="7" t="s">
        <v>8</v>
      </c>
      <c r="BG18" s="32">
        <v>20064209.319999989</v>
      </c>
      <c r="BH18" s="39">
        <f t="shared" si="6"/>
        <v>1.1465003342003574E-2</v>
      </c>
    </row>
    <row r="19" spans="2:60">
      <c r="B19" s="7" t="s">
        <v>9</v>
      </c>
      <c r="C19" s="13" t="s">
        <v>47</v>
      </c>
      <c r="D19" s="32">
        <v>44821233.690512046</v>
      </c>
      <c r="E19" s="44">
        <f t="shared" si="0"/>
        <v>2.4942842050419248E-2</v>
      </c>
      <c r="F19" s="13"/>
      <c r="G19" s="11">
        <v>45034151.44000002</v>
      </c>
      <c r="H19" s="11">
        <v>28045.08</v>
      </c>
      <c r="I19" s="11">
        <v>163917.00999999998</v>
      </c>
      <c r="J19" s="11">
        <v>0</v>
      </c>
      <c r="K19" s="11">
        <v>0</v>
      </c>
      <c r="L19" s="11">
        <v>0</v>
      </c>
      <c r="M19" s="32">
        <f t="shared" si="7"/>
        <v>45226113.530000016</v>
      </c>
      <c r="N19" s="44">
        <f t="shared" si="1"/>
        <v>2.5842909356533945E-2</v>
      </c>
      <c r="O19" s="13"/>
      <c r="P19" s="13"/>
      <c r="Q19" s="14"/>
      <c r="R19" s="15"/>
      <c r="S19" s="12"/>
      <c r="U19" s="28" t="e">
        <f t="shared" si="2"/>
        <v>#DIV/0!</v>
      </c>
      <c r="V19" s="29">
        <f t="shared" si="3"/>
        <v>0</v>
      </c>
      <c r="W19" s="29">
        <f t="shared" si="4"/>
        <v>0</v>
      </c>
      <c r="BB19" s="7" t="s">
        <v>16</v>
      </c>
      <c r="BC19" s="32">
        <v>21653875.787081543</v>
      </c>
      <c r="BD19" s="39">
        <f t="shared" si="5"/>
        <v>1.2050297572485278E-2</v>
      </c>
      <c r="BE19" s="13"/>
      <c r="BF19" s="7" t="s">
        <v>16</v>
      </c>
      <c r="BG19" s="32">
        <v>21655295.25</v>
      </c>
      <c r="BH19" s="39">
        <f t="shared" si="6"/>
        <v>1.237417475334255E-2</v>
      </c>
    </row>
    <row r="20" spans="2:60">
      <c r="B20" s="7" t="s">
        <v>10</v>
      </c>
      <c r="C20" s="13" t="s">
        <v>47</v>
      </c>
      <c r="D20" s="32">
        <v>27951108.511993382</v>
      </c>
      <c r="E20" s="44">
        <f t="shared" si="0"/>
        <v>1.5554683067466792E-2</v>
      </c>
      <c r="F20" s="13"/>
      <c r="G20" s="11">
        <v>27249632.309999991</v>
      </c>
      <c r="H20" s="11">
        <v>0</v>
      </c>
      <c r="I20" s="11">
        <v>190524.29999999996</v>
      </c>
      <c r="J20" s="11">
        <v>0</v>
      </c>
      <c r="K20" s="11">
        <v>0</v>
      </c>
      <c r="L20" s="11">
        <v>0</v>
      </c>
      <c r="M20" s="32">
        <f t="shared" si="7"/>
        <v>27440156.609999992</v>
      </c>
      <c r="N20" s="44">
        <f t="shared" si="1"/>
        <v>1.5679735105492389E-2</v>
      </c>
      <c r="O20" s="13"/>
      <c r="P20" s="13"/>
      <c r="Q20" s="14"/>
      <c r="R20" s="15"/>
      <c r="S20" s="12"/>
      <c r="U20" s="28" t="e">
        <f t="shared" si="2"/>
        <v>#DIV/0!</v>
      </c>
      <c r="V20" s="29">
        <f t="shared" si="3"/>
        <v>0</v>
      </c>
      <c r="W20" s="29">
        <f t="shared" si="4"/>
        <v>0</v>
      </c>
      <c r="BB20" s="7" t="s">
        <v>7</v>
      </c>
      <c r="BC20" s="32">
        <v>27122112.407744922</v>
      </c>
      <c r="BD20" s="39">
        <f t="shared" si="5"/>
        <v>1.5093349962906144E-2</v>
      </c>
      <c r="BE20" s="13"/>
      <c r="BF20" s="7" t="s">
        <v>27</v>
      </c>
      <c r="BG20" s="32">
        <v>24942589.519999988</v>
      </c>
      <c r="BH20" s="39">
        <f t="shared" si="6"/>
        <v>1.4252586166950104E-2</v>
      </c>
    </row>
    <row r="21" spans="2:60">
      <c r="B21" s="7" t="s">
        <v>11</v>
      </c>
      <c r="C21" s="13" t="s">
        <v>47</v>
      </c>
      <c r="D21" s="32">
        <v>11618961.022236079</v>
      </c>
      <c r="E21" s="44">
        <f t="shared" si="0"/>
        <v>6.465906573851413E-3</v>
      </c>
      <c r="F21" s="13"/>
      <c r="G21" s="11">
        <v>8561691.7600000016</v>
      </c>
      <c r="H21" s="11">
        <v>201342.33000000002</v>
      </c>
      <c r="I21" s="11">
        <v>664675.67999999982</v>
      </c>
      <c r="J21" s="11">
        <v>519522.64</v>
      </c>
      <c r="K21" s="11">
        <v>0</v>
      </c>
      <c r="L21" s="11">
        <v>0</v>
      </c>
      <c r="M21" s="32">
        <f t="shared" si="7"/>
        <v>9947232.410000002</v>
      </c>
      <c r="N21" s="44">
        <f t="shared" si="1"/>
        <v>5.6840043385440707E-3</v>
      </c>
      <c r="O21" s="13"/>
      <c r="P21" s="13"/>
      <c r="Q21" s="14"/>
      <c r="R21" s="15"/>
      <c r="S21" s="12"/>
      <c r="U21" s="28" t="e">
        <f t="shared" si="2"/>
        <v>#DIV/0!</v>
      </c>
      <c r="V21" s="29">
        <f t="shared" si="3"/>
        <v>0</v>
      </c>
      <c r="W21" s="29">
        <f t="shared" si="4"/>
        <v>0</v>
      </c>
      <c r="BB21" s="7" t="s">
        <v>10</v>
      </c>
      <c r="BC21" s="32">
        <v>27951108.511993382</v>
      </c>
      <c r="BD21" s="39">
        <f t="shared" si="5"/>
        <v>1.5554683067466792E-2</v>
      </c>
      <c r="BE21" s="13"/>
      <c r="BF21" s="7" t="s">
        <v>7</v>
      </c>
      <c r="BG21" s="32">
        <v>26765647.74000001</v>
      </c>
      <c r="BH21" s="39">
        <f t="shared" si="6"/>
        <v>1.5294310176683838E-2</v>
      </c>
    </row>
    <row r="22" spans="2:60">
      <c r="B22" s="7" t="s">
        <v>25</v>
      </c>
      <c r="C22" s="13" t="s">
        <v>47</v>
      </c>
      <c r="D22" s="32">
        <v>5225323.0360153848</v>
      </c>
      <c r="E22" s="44">
        <f t="shared" si="0"/>
        <v>2.9078719262771802E-3</v>
      </c>
      <c r="F22" s="13"/>
      <c r="G22" s="11">
        <v>2334107.14</v>
      </c>
      <c r="H22" s="11">
        <v>14276.9</v>
      </c>
      <c r="I22" s="11">
        <v>133885.16</v>
      </c>
      <c r="J22" s="11">
        <v>146141.47</v>
      </c>
      <c r="K22" s="11">
        <v>0</v>
      </c>
      <c r="L22" s="11">
        <v>0</v>
      </c>
      <c r="M22" s="32">
        <f t="shared" si="7"/>
        <v>2628410.6700000004</v>
      </c>
      <c r="N22" s="44">
        <f t="shared" si="1"/>
        <v>1.5019150087150247E-3</v>
      </c>
      <c r="O22" s="13"/>
      <c r="P22" s="13"/>
      <c r="Q22" s="14"/>
      <c r="R22" s="15"/>
      <c r="S22" s="12"/>
      <c r="U22" s="28" t="e">
        <f t="shared" si="2"/>
        <v>#DIV/0!</v>
      </c>
      <c r="V22" s="29">
        <f t="shared" si="3"/>
        <v>0</v>
      </c>
      <c r="W22" s="29">
        <f t="shared" si="4"/>
        <v>0</v>
      </c>
      <c r="BB22" s="7" t="s">
        <v>17</v>
      </c>
      <c r="BC22" s="32">
        <v>34797355.650335617</v>
      </c>
      <c r="BD22" s="39">
        <f t="shared" si="5"/>
        <v>1.9364592946095445E-2</v>
      </c>
      <c r="BE22" s="13"/>
      <c r="BF22" s="7" t="s">
        <v>10</v>
      </c>
      <c r="BG22" s="32">
        <v>27440156.609999992</v>
      </c>
      <c r="BH22" s="39">
        <f t="shared" si="6"/>
        <v>1.5679735105492389E-2</v>
      </c>
    </row>
    <row r="23" spans="2:60">
      <c r="B23" s="7" t="s">
        <v>26</v>
      </c>
      <c r="C23" s="13" t="s">
        <v>47</v>
      </c>
      <c r="D23" s="32">
        <v>1844259.8729169227</v>
      </c>
      <c r="E23" s="44">
        <f t="shared" si="0"/>
        <v>1.0263234391924107E-3</v>
      </c>
      <c r="F23" s="13"/>
      <c r="G23" s="11">
        <v>564319.21000000008</v>
      </c>
      <c r="H23" s="11">
        <v>0</v>
      </c>
      <c r="I23" s="11">
        <v>1225063.1500000001</v>
      </c>
      <c r="J23" s="11">
        <v>0</v>
      </c>
      <c r="K23" s="11">
        <v>0</v>
      </c>
      <c r="L23" s="11">
        <v>0</v>
      </c>
      <c r="M23" s="32">
        <f t="shared" si="7"/>
        <v>1789382.3600000003</v>
      </c>
      <c r="N23" s="44">
        <f t="shared" si="1"/>
        <v>1.0224810960815006E-3</v>
      </c>
      <c r="O23" s="13"/>
      <c r="P23" s="13"/>
      <c r="Q23" s="14"/>
      <c r="R23" s="15"/>
      <c r="S23" s="12"/>
      <c r="U23" s="28" t="e">
        <f t="shared" si="2"/>
        <v>#DIV/0!</v>
      </c>
      <c r="V23" s="29">
        <f t="shared" si="3"/>
        <v>0</v>
      </c>
      <c r="W23" s="29">
        <f t="shared" si="4"/>
        <v>0</v>
      </c>
      <c r="BB23" s="7" t="s">
        <v>13</v>
      </c>
      <c r="BC23" s="32">
        <v>40216599.449438468</v>
      </c>
      <c r="BD23" s="39">
        <f t="shared" si="5"/>
        <v>2.2380381022057083E-2</v>
      </c>
      <c r="BE23" s="13"/>
      <c r="BF23" s="7" t="s">
        <v>17</v>
      </c>
      <c r="BG23" s="32">
        <v>33681833.780000009</v>
      </c>
      <c r="BH23" s="39">
        <f t="shared" si="6"/>
        <v>1.9246327163641712E-2</v>
      </c>
    </row>
    <row r="24" spans="2:60">
      <c r="B24" s="7" t="s">
        <v>12</v>
      </c>
      <c r="C24" s="13" t="s">
        <v>47</v>
      </c>
      <c r="D24" s="32">
        <v>5765852.6113081193</v>
      </c>
      <c r="E24" s="44">
        <f t="shared" si="0"/>
        <v>3.2086745305339405E-3</v>
      </c>
      <c r="F24" s="13"/>
      <c r="G24" s="11">
        <v>3897906.42</v>
      </c>
      <c r="H24" s="11">
        <v>6762.05</v>
      </c>
      <c r="I24" s="11">
        <v>17607.34</v>
      </c>
      <c r="J24" s="11">
        <v>0</v>
      </c>
      <c r="K24" s="11">
        <v>0</v>
      </c>
      <c r="L24" s="11">
        <v>0</v>
      </c>
      <c r="M24" s="32">
        <f t="shared" si="7"/>
        <v>3922275.8099999996</v>
      </c>
      <c r="N24" s="44">
        <f t="shared" si="1"/>
        <v>2.2412498071919936E-3</v>
      </c>
      <c r="O24" s="13"/>
      <c r="P24" s="13"/>
      <c r="Q24" s="14"/>
      <c r="R24" s="15"/>
      <c r="S24" s="12"/>
      <c r="U24" s="28" t="e">
        <f t="shared" si="2"/>
        <v>#DIV/0!</v>
      </c>
      <c r="V24" s="29">
        <f t="shared" si="3"/>
        <v>0</v>
      </c>
      <c r="W24" s="29">
        <f t="shared" si="4"/>
        <v>0</v>
      </c>
      <c r="BB24" s="7" t="s">
        <v>3</v>
      </c>
      <c r="BC24" s="32">
        <v>40935575.978235386</v>
      </c>
      <c r="BD24" s="39">
        <f t="shared" si="5"/>
        <v>2.2780488661207954E-2</v>
      </c>
      <c r="BE24" s="13"/>
      <c r="BF24" s="7" t="s">
        <v>3</v>
      </c>
      <c r="BG24" s="32">
        <v>39432661.390000023</v>
      </c>
      <c r="BH24" s="39">
        <f t="shared" si="6"/>
        <v>2.2532440098190016E-2</v>
      </c>
    </row>
    <row r="25" spans="2:60">
      <c r="B25" s="7" t="s">
        <v>28</v>
      </c>
      <c r="C25" s="13" t="s">
        <v>47</v>
      </c>
      <c r="D25" s="32">
        <v>12379953.110652305</v>
      </c>
      <c r="E25" s="44">
        <f t="shared" si="0"/>
        <v>6.8893957083551484E-3</v>
      </c>
      <c r="F25" s="13"/>
      <c r="G25" s="11">
        <v>9436851.8000000045</v>
      </c>
      <c r="H25" s="11">
        <v>0</v>
      </c>
      <c r="I25" s="11">
        <v>105067.74000000002</v>
      </c>
      <c r="J25" s="11">
        <v>0</v>
      </c>
      <c r="K25" s="11">
        <v>0</v>
      </c>
      <c r="L25" s="11">
        <v>0</v>
      </c>
      <c r="M25" s="32">
        <f t="shared" si="7"/>
        <v>9541919.5400000047</v>
      </c>
      <c r="N25" s="44">
        <f t="shared" si="1"/>
        <v>5.4524022188196224E-3</v>
      </c>
      <c r="O25" s="13"/>
      <c r="P25" s="13"/>
      <c r="Q25" s="14"/>
      <c r="R25" s="15"/>
      <c r="S25" s="12"/>
      <c r="U25" s="28" t="e">
        <f t="shared" si="2"/>
        <v>#DIV/0!</v>
      </c>
      <c r="V25" s="29">
        <f t="shared" si="3"/>
        <v>0</v>
      </c>
      <c r="W25" s="29">
        <f t="shared" si="4"/>
        <v>0</v>
      </c>
      <c r="BB25" s="7" t="s">
        <v>27</v>
      </c>
      <c r="BC25" s="32">
        <v>43511078.290033951</v>
      </c>
      <c r="BD25" s="39">
        <f t="shared" si="5"/>
        <v>2.4213745670759654E-2</v>
      </c>
      <c r="BE25" s="13"/>
      <c r="BF25" s="7" t="s">
        <v>13</v>
      </c>
      <c r="BG25" s="32">
        <v>40217619.470000006</v>
      </c>
      <c r="BH25" s="39">
        <f t="shared" si="6"/>
        <v>2.2980977434847574E-2</v>
      </c>
    </row>
    <row r="26" spans="2:60">
      <c r="B26" s="7" t="s">
        <v>13</v>
      </c>
      <c r="C26" s="13" t="s">
        <v>47</v>
      </c>
      <c r="D26" s="32">
        <v>40216599.449438468</v>
      </c>
      <c r="E26" s="44">
        <f t="shared" si="0"/>
        <v>2.2380381022057083E-2</v>
      </c>
      <c r="F26" s="13"/>
      <c r="G26" s="11">
        <v>39396652.420000009</v>
      </c>
      <c r="H26" s="11">
        <v>0</v>
      </c>
      <c r="I26" s="11">
        <v>820967.04999999981</v>
      </c>
      <c r="J26" s="11">
        <v>0</v>
      </c>
      <c r="K26" s="11">
        <v>0</v>
      </c>
      <c r="L26" s="11">
        <v>0</v>
      </c>
      <c r="M26" s="32">
        <f t="shared" si="7"/>
        <v>40217619.470000006</v>
      </c>
      <c r="N26" s="44">
        <f t="shared" si="1"/>
        <v>2.2980977434847574E-2</v>
      </c>
      <c r="O26" s="13"/>
      <c r="P26" s="13"/>
      <c r="Q26" s="14"/>
      <c r="R26" s="15"/>
      <c r="S26" s="12"/>
      <c r="U26" s="28" t="e">
        <f t="shared" si="2"/>
        <v>#DIV/0!</v>
      </c>
      <c r="V26" s="29">
        <f t="shared" si="3"/>
        <v>0</v>
      </c>
      <c r="W26" s="29">
        <f t="shared" si="4"/>
        <v>0</v>
      </c>
      <c r="BB26" s="7" t="s">
        <v>9</v>
      </c>
      <c r="BC26" s="32">
        <v>44821233.690512046</v>
      </c>
      <c r="BD26" s="39">
        <f t="shared" si="5"/>
        <v>2.4942842050419248E-2</v>
      </c>
      <c r="BE26" s="13"/>
      <c r="BF26" s="7" t="s">
        <v>9</v>
      </c>
      <c r="BG26" s="32">
        <v>45226113.530000016</v>
      </c>
      <c r="BH26" s="39">
        <f t="shared" si="6"/>
        <v>2.5842909356533942E-2</v>
      </c>
    </row>
    <row r="27" spans="2:60">
      <c r="B27" s="7" t="s">
        <v>14</v>
      </c>
      <c r="C27" s="13" t="s">
        <v>47</v>
      </c>
      <c r="D27" s="32">
        <v>52215779.447573081</v>
      </c>
      <c r="E27" s="44">
        <f t="shared" si="0"/>
        <v>2.9057877975724768E-2</v>
      </c>
      <c r="F27" s="13"/>
      <c r="G27" s="11">
        <v>48348412.990000024</v>
      </c>
      <c r="H27" s="11">
        <v>1840</v>
      </c>
      <c r="I27" s="11">
        <v>96241.310000000027</v>
      </c>
      <c r="J27" s="11">
        <v>0</v>
      </c>
      <c r="K27" s="11">
        <v>0</v>
      </c>
      <c r="L27" s="11">
        <v>0</v>
      </c>
      <c r="M27" s="32">
        <f t="shared" si="7"/>
        <v>48446494.300000027</v>
      </c>
      <c r="N27" s="44">
        <f t="shared" si="1"/>
        <v>2.7683085348606092E-2</v>
      </c>
      <c r="O27" s="13"/>
      <c r="P27" s="13"/>
      <c r="Q27" s="14"/>
      <c r="R27" s="15"/>
      <c r="S27" s="12"/>
      <c r="U27" s="28" t="e">
        <f t="shared" si="2"/>
        <v>#DIV/0!</v>
      </c>
      <c r="V27" s="29">
        <f t="shared" si="3"/>
        <v>0</v>
      </c>
      <c r="W27" s="29">
        <f t="shared" si="4"/>
        <v>0</v>
      </c>
      <c r="BB27" s="7" t="s">
        <v>18</v>
      </c>
      <c r="BC27" s="32">
        <v>48496354.285741605</v>
      </c>
      <c r="BD27" s="39">
        <f t="shared" si="5"/>
        <v>2.6988032353658452E-2</v>
      </c>
      <c r="BE27" s="13"/>
      <c r="BF27" s="7" t="s">
        <v>18</v>
      </c>
      <c r="BG27" s="32">
        <v>48307810.829999983</v>
      </c>
      <c r="BH27" s="39">
        <f t="shared" si="6"/>
        <v>2.7603839442541592E-2</v>
      </c>
    </row>
    <row r="28" spans="2:60">
      <c r="B28" s="7" t="s">
        <v>15</v>
      </c>
      <c r="C28" s="13" t="s">
        <v>47</v>
      </c>
      <c r="D28" s="32">
        <v>6140469.6471363064</v>
      </c>
      <c r="E28" s="44">
        <f t="shared" si="0"/>
        <v>3.4171474525105773E-3</v>
      </c>
      <c r="F28" s="13"/>
      <c r="G28" s="11">
        <v>5235621.6500000004</v>
      </c>
      <c r="H28" s="11">
        <v>76868.889999999985</v>
      </c>
      <c r="I28" s="11">
        <v>26043.040000000001</v>
      </c>
      <c r="J28" s="11">
        <v>0</v>
      </c>
      <c r="K28" s="11">
        <v>0</v>
      </c>
      <c r="L28" s="11">
        <v>0</v>
      </c>
      <c r="M28" s="32">
        <f t="shared" si="7"/>
        <v>5338533.58</v>
      </c>
      <c r="N28" s="44">
        <f t="shared" si="1"/>
        <v>3.0505216706988754E-3</v>
      </c>
      <c r="O28" s="13"/>
      <c r="P28" s="13"/>
      <c r="Q28" s="14"/>
      <c r="R28" s="15"/>
      <c r="S28" s="12"/>
      <c r="U28" s="28" t="e">
        <f t="shared" si="2"/>
        <v>#DIV/0!</v>
      </c>
      <c r="V28" s="29">
        <f t="shared" si="3"/>
        <v>0</v>
      </c>
      <c r="W28" s="29">
        <f t="shared" si="4"/>
        <v>0</v>
      </c>
      <c r="BB28" s="7" t="s">
        <v>14</v>
      </c>
      <c r="BC28" s="32">
        <v>52215779.447573081</v>
      </c>
      <c r="BD28" s="39">
        <f t="shared" si="5"/>
        <v>2.9057877975724768E-2</v>
      </c>
      <c r="BE28" s="13"/>
      <c r="BF28" s="7" t="s">
        <v>14</v>
      </c>
      <c r="BG28" s="32">
        <v>48446494.300000027</v>
      </c>
      <c r="BH28" s="39">
        <f t="shared" si="6"/>
        <v>2.7683085348606088E-2</v>
      </c>
    </row>
    <row r="29" spans="2:60">
      <c r="B29" s="7" t="s">
        <v>16</v>
      </c>
      <c r="C29" s="13" t="s">
        <v>47</v>
      </c>
      <c r="D29" s="32">
        <v>21653875.787081543</v>
      </c>
      <c r="E29" s="44">
        <f t="shared" si="0"/>
        <v>1.2050297572485278E-2</v>
      </c>
      <c r="F29" s="13"/>
      <c r="G29" s="11">
        <v>21625283.539999999</v>
      </c>
      <c r="H29" s="11">
        <v>0</v>
      </c>
      <c r="I29" s="11">
        <v>30011.71</v>
      </c>
      <c r="J29" s="11">
        <v>0</v>
      </c>
      <c r="K29" s="11">
        <v>0</v>
      </c>
      <c r="L29" s="11">
        <v>0</v>
      </c>
      <c r="M29" s="32">
        <f t="shared" si="7"/>
        <v>21655295.25</v>
      </c>
      <c r="N29" s="44">
        <f t="shared" si="1"/>
        <v>1.2374174753342551E-2</v>
      </c>
      <c r="O29" s="13"/>
      <c r="P29" s="13"/>
      <c r="Q29" s="14"/>
      <c r="R29" s="15"/>
      <c r="S29" s="12"/>
      <c r="U29" s="28" t="e">
        <f t="shared" si="2"/>
        <v>#DIV/0!</v>
      </c>
      <c r="V29" s="29">
        <f t="shared" si="3"/>
        <v>0</v>
      </c>
      <c r="W29" s="29">
        <f t="shared" si="4"/>
        <v>0</v>
      </c>
      <c r="BB29" s="7" t="s">
        <v>2</v>
      </c>
      <c r="BC29" s="32">
        <v>57673223.742412888</v>
      </c>
      <c r="BD29" s="39">
        <f t="shared" si="5"/>
        <v>3.2094924478841574E-2</v>
      </c>
      <c r="BE29" s="13"/>
      <c r="BF29" s="7" t="s">
        <v>6</v>
      </c>
      <c r="BG29" s="32">
        <v>58483238.069999985</v>
      </c>
      <c r="BH29" s="39">
        <f t="shared" si="6"/>
        <v>3.3418237879694376E-2</v>
      </c>
    </row>
    <row r="30" spans="2:60">
      <c r="B30" s="7" t="s">
        <v>17</v>
      </c>
      <c r="C30" s="13" t="s">
        <v>47</v>
      </c>
      <c r="D30" s="32">
        <v>34797355.650335617</v>
      </c>
      <c r="E30" s="44">
        <f t="shared" si="0"/>
        <v>1.9364592946095445E-2</v>
      </c>
      <c r="F30" s="13"/>
      <c r="G30" s="11">
        <v>33613224.980000012</v>
      </c>
      <c r="H30" s="11">
        <v>0</v>
      </c>
      <c r="I30" s="11">
        <v>68608.800000000003</v>
      </c>
      <c r="J30" s="11">
        <v>0</v>
      </c>
      <c r="K30" s="11">
        <v>0</v>
      </c>
      <c r="L30" s="11">
        <v>0</v>
      </c>
      <c r="M30" s="32">
        <f t="shared" si="7"/>
        <v>33681833.780000009</v>
      </c>
      <c r="N30" s="44">
        <f t="shared" si="1"/>
        <v>1.9246327163641715E-2</v>
      </c>
      <c r="O30" s="13"/>
      <c r="P30" s="13"/>
      <c r="Q30" s="14"/>
      <c r="R30" s="15"/>
      <c r="S30" s="12"/>
      <c r="U30" s="28" t="e">
        <f t="shared" si="2"/>
        <v>#DIV/0!</v>
      </c>
      <c r="V30" s="29">
        <f t="shared" si="3"/>
        <v>0</v>
      </c>
      <c r="W30" s="29">
        <f t="shared" si="4"/>
        <v>0</v>
      </c>
      <c r="BB30" s="7" t="s">
        <v>6</v>
      </c>
      <c r="BC30" s="32">
        <v>57712654.489782736</v>
      </c>
      <c r="BD30" s="39">
        <f t="shared" si="5"/>
        <v>3.211686753624083E-2</v>
      </c>
      <c r="BE30" s="13"/>
      <c r="BF30" s="7" t="s">
        <v>2</v>
      </c>
      <c r="BG30" s="32">
        <v>61134471.980000094</v>
      </c>
      <c r="BH30" s="39">
        <f t="shared" si="6"/>
        <v>3.4933194445078954E-2</v>
      </c>
    </row>
    <row r="31" spans="2:60">
      <c r="B31" s="7" t="s">
        <v>18</v>
      </c>
      <c r="C31" s="13" t="s">
        <v>47</v>
      </c>
      <c r="D31" s="32">
        <v>48496354.285741605</v>
      </c>
      <c r="E31" s="44">
        <f t="shared" si="0"/>
        <v>2.6988032353658452E-2</v>
      </c>
      <c r="F31" s="13"/>
      <c r="G31" s="11">
        <v>47909041.669999987</v>
      </c>
      <c r="H31" s="11">
        <v>240032.8</v>
      </c>
      <c r="I31" s="11">
        <v>158736.35999999999</v>
      </c>
      <c r="J31" s="11">
        <v>0</v>
      </c>
      <c r="K31" s="11">
        <v>0</v>
      </c>
      <c r="L31" s="11">
        <v>0</v>
      </c>
      <c r="M31" s="32">
        <f t="shared" si="7"/>
        <v>48307810.829999983</v>
      </c>
      <c r="N31" s="44">
        <f t="shared" si="1"/>
        <v>2.7603839442541595E-2</v>
      </c>
      <c r="O31" s="13"/>
      <c r="P31" s="13"/>
      <c r="Q31" s="14"/>
      <c r="R31" s="15"/>
      <c r="S31" s="12"/>
      <c r="U31" s="28" t="e">
        <f t="shared" si="2"/>
        <v>#DIV/0!</v>
      </c>
      <c r="V31" s="29">
        <f t="shared" si="3"/>
        <v>0</v>
      </c>
      <c r="W31" s="29">
        <f t="shared" si="4"/>
        <v>0</v>
      </c>
      <c r="BB31" s="7" t="s">
        <v>5</v>
      </c>
      <c r="BC31" s="32">
        <v>75581037.256302342</v>
      </c>
      <c r="BD31" s="39">
        <f t="shared" si="5"/>
        <v>4.2060552980492154E-2</v>
      </c>
      <c r="BE31" s="13"/>
      <c r="BF31" s="7" t="s">
        <v>5</v>
      </c>
      <c r="BG31" s="32">
        <v>76318627.909999996</v>
      </c>
      <c r="BH31" s="39">
        <f t="shared" si="6"/>
        <v>4.360965887517354E-2</v>
      </c>
    </row>
    <row r="32" spans="2:60">
      <c r="B32" s="7" t="s">
        <v>27</v>
      </c>
      <c r="C32" s="13" t="s">
        <v>47</v>
      </c>
      <c r="D32" s="32">
        <f>31357085.25+24307986.0800679/2</f>
        <v>43511078.290033951</v>
      </c>
      <c r="E32" s="44">
        <f t="shared" si="0"/>
        <v>2.4213745670759654E-2</v>
      </c>
      <c r="F32" s="13"/>
      <c r="G32" s="11">
        <v>0</v>
      </c>
      <c r="H32" s="11">
        <v>0</v>
      </c>
      <c r="I32" s="11">
        <v>24942589.519999988</v>
      </c>
      <c r="J32" s="11">
        <v>0</v>
      </c>
      <c r="K32" s="11">
        <v>0</v>
      </c>
      <c r="L32" s="11">
        <v>0</v>
      </c>
      <c r="M32" s="32">
        <f t="shared" si="7"/>
        <v>24942589.519999988</v>
      </c>
      <c r="N32" s="44">
        <f t="shared" si="1"/>
        <v>1.4252586166950106E-2</v>
      </c>
      <c r="O32" s="13"/>
      <c r="P32" s="13"/>
      <c r="Q32" s="14"/>
      <c r="R32" s="15"/>
      <c r="S32" s="12"/>
      <c r="U32" s="28" t="e">
        <f t="shared" si="2"/>
        <v>#DIV/0!</v>
      </c>
      <c r="V32" s="29">
        <f t="shared" si="3"/>
        <v>0</v>
      </c>
      <c r="W32" s="29">
        <f t="shared" si="4"/>
        <v>0</v>
      </c>
      <c r="BB32" s="7" t="s">
        <v>4</v>
      </c>
      <c r="BC32" s="32">
        <v>85890252.662610203</v>
      </c>
      <c r="BD32" s="39">
        <f t="shared" si="5"/>
        <v>4.7797591218190605E-2</v>
      </c>
      <c r="BE32" s="13"/>
      <c r="BF32" s="7" t="s">
        <v>4</v>
      </c>
      <c r="BG32" s="32">
        <v>86672849.589999944</v>
      </c>
      <c r="BH32" s="39">
        <f t="shared" si="6"/>
        <v>4.9526223254648692E-2</v>
      </c>
    </row>
    <row r="33" spans="2:60" s="1" customFormat="1" ht="15.75" hidden="1" customHeight="1" thickBot="1">
      <c r="B33" s="10" t="s">
        <v>31</v>
      </c>
      <c r="C33" s="13" t="s">
        <v>47</v>
      </c>
      <c r="D33" s="33">
        <f t="shared" ref="D33:M33" si="8">SUM(D9:D32)</f>
        <v>1206069095.3270144</v>
      </c>
      <c r="E33" s="45">
        <f t="shared" si="0"/>
        <v>0.67117275607257132</v>
      </c>
      <c r="F33" s="13"/>
      <c r="G33" s="16">
        <f t="shared" si="8"/>
        <v>1146789095.8099999</v>
      </c>
      <c r="H33" s="16">
        <f t="shared" si="8"/>
        <v>1434288.79</v>
      </c>
      <c r="I33" s="16">
        <f t="shared" si="8"/>
        <v>35433558.309999987</v>
      </c>
      <c r="J33" s="16">
        <f t="shared" si="8"/>
        <v>945988.61</v>
      </c>
      <c r="K33" s="16">
        <f t="shared" si="8"/>
        <v>0</v>
      </c>
      <c r="L33" s="16">
        <f t="shared" si="8"/>
        <v>0</v>
      </c>
      <c r="M33" s="33">
        <f t="shared" si="8"/>
        <v>1184602931.5199997</v>
      </c>
      <c r="N33" s="45">
        <f t="shared" si="1"/>
        <v>0.67690066188085596</v>
      </c>
      <c r="O33" s="13"/>
      <c r="P33" s="13"/>
      <c r="Q33" s="18"/>
      <c r="R33" s="19"/>
      <c r="S33" s="17"/>
      <c r="U33" s="28" t="e">
        <f t="shared" si="2"/>
        <v>#DIV/0!</v>
      </c>
      <c r="V33" s="29">
        <f t="shared" si="3"/>
        <v>0</v>
      </c>
      <c r="W33" s="29">
        <f t="shared" si="4"/>
        <v>0</v>
      </c>
      <c r="BB33" s="10" t="s">
        <v>31</v>
      </c>
      <c r="BC33" s="33">
        <v>1206069095.3270144</v>
      </c>
      <c r="BD33" s="40">
        <f t="shared" si="5"/>
        <v>0.67117275607257132</v>
      </c>
      <c r="BE33" s="13"/>
      <c r="BF33" s="10" t="s">
        <v>31</v>
      </c>
      <c r="BG33" s="33">
        <v>1184602931.5199997</v>
      </c>
      <c r="BH33" s="40">
        <v>0.67690066188085596</v>
      </c>
    </row>
    <row r="34" spans="2:60">
      <c r="B34" s="7" t="s">
        <v>19</v>
      </c>
      <c r="C34" s="13" t="s">
        <v>47</v>
      </c>
      <c r="D34" s="32">
        <v>2066039.7599999998</v>
      </c>
      <c r="E34" s="44">
        <f t="shared" si="0"/>
        <v>1.1497430829190852E-3</v>
      </c>
      <c r="F34" s="13"/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2066039.7599999998</v>
      </c>
      <c r="M34" s="32">
        <f t="shared" si="7"/>
        <v>2066039.7599999998</v>
      </c>
      <c r="N34" s="44">
        <f t="shared" si="1"/>
        <v>1.1805674659454896E-3</v>
      </c>
      <c r="O34" s="13"/>
      <c r="P34" s="13"/>
      <c r="Q34" s="14"/>
      <c r="R34" s="15"/>
      <c r="S34" s="12"/>
      <c r="U34" s="28" t="e">
        <f t="shared" si="2"/>
        <v>#DIV/0!</v>
      </c>
      <c r="V34" s="29">
        <f t="shared" si="3"/>
        <v>0</v>
      </c>
      <c r="W34" s="29">
        <f t="shared" si="4"/>
        <v>0</v>
      </c>
      <c r="BB34" s="7" t="s">
        <v>0</v>
      </c>
      <c r="BC34" s="32">
        <v>127797040.29570113</v>
      </c>
      <c r="BD34" s="39">
        <f t="shared" si="5"/>
        <v>7.1118555384197438E-2</v>
      </c>
      <c r="BE34" s="13"/>
      <c r="BF34" s="7" t="s">
        <v>0</v>
      </c>
      <c r="BG34" s="32">
        <v>130405420.67999986</v>
      </c>
      <c r="BH34" s="39">
        <f>+BG34/$BG$39</f>
        <v>7.4515699077225397E-2</v>
      </c>
    </row>
    <row r="35" spans="2:60">
      <c r="B35" s="7" t="s">
        <v>20</v>
      </c>
      <c r="C35" s="13" t="s">
        <v>47</v>
      </c>
      <c r="D35" s="32">
        <v>7422904.1799998246</v>
      </c>
      <c r="E35" s="44">
        <f t="shared" si="0"/>
        <v>4.1308172772657401E-3</v>
      </c>
      <c r="F35" s="13"/>
      <c r="G35" s="11">
        <v>0</v>
      </c>
      <c r="H35" s="11">
        <v>0</v>
      </c>
      <c r="I35" s="11">
        <v>0</v>
      </c>
      <c r="J35" s="11">
        <v>0</v>
      </c>
      <c r="K35" s="11">
        <v>7422904.1799998246</v>
      </c>
      <c r="L35" s="11">
        <v>0</v>
      </c>
      <c r="M35" s="32">
        <f t="shared" si="7"/>
        <v>7422904.1799998246</v>
      </c>
      <c r="N35" s="44">
        <f t="shared" si="1"/>
        <v>4.2415636656182153E-3</v>
      </c>
      <c r="O35" s="13"/>
      <c r="P35" s="13"/>
      <c r="Q35" s="14"/>
      <c r="R35" s="15"/>
      <c r="S35" s="12"/>
      <c r="U35" s="28" t="e">
        <f t="shared" si="2"/>
        <v>#DIV/0!</v>
      </c>
      <c r="V35" s="29">
        <f t="shared" si="3"/>
        <v>0</v>
      </c>
      <c r="W35" s="29">
        <f t="shared" si="4"/>
        <v>0</v>
      </c>
      <c r="BB35" s="7" t="s">
        <v>1</v>
      </c>
      <c r="BC35" s="32">
        <v>173979256.22931927</v>
      </c>
      <c r="BD35" s="39">
        <f t="shared" si="5"/>
        <v>9.6818778754319337E-2</v>
      </c>
      <c r="BE35" s="13"/>
      <c r="BF35" s="7" t="s">
        <v>24</v>
      </c>
      <c r="BG35" s="32">
        <v>178632789.69000012</v>
      </c>
      <c r="BH35" s="39">
        <f>+BG35/$BG$39</f>
        <v>0.10207357280437673</v>
      </c>
    </row>
    <row r="36" spans="2:60">
      <c r="B36" s="7" t="s">
        <v>21</v>
      </c>
      <c r="C36" s="13" t="s">
        <v>47</v>
      </c>
      <c r="D36" s="32">
        <v>7493667.7400000002</v>
      </c>
      <c r="E36" s="44">
        <f t="shared" si="0"/>
        <v>4.1701969229086351E-3</v>
      </c>
      <c r="F36" s="13"/>
      <c r="G36" s="11">
        <v>0</v>
      </c>
      <c r="H36" s="11">
        <v>75599.14</v>
      </c>
      <c r="I36" s="11">
        <v>23400</v>
      </c>
      <c r="J36" s="11">
        <v>7394668.5999999996</v>
      </c>
      <c r="K36" s="11">
        <v>0</v>
      </c>
      <c r="L36" s="11">
        <v>0</v>
      </c>
      <c r="M36" s="32">
        <f t="shared" si="7"/>
        <v>7493667.7399999993</v>
      </c>
      <c r="N36" s="44">
        <f t="shared" si="1"/>
        <v>4.2819990717164443E-3</v>
      </c>
      <c r="O36" s="13"/>
      <c r="P36" s="13"/>
      <c r="Q36" s="14">
        <f t="shared" ref="Q36:Q37" si="9">+G36</f>
        <v>0</v>
      </c>
      <c r="R36" s="15">
        <f t="shared" ref="R36:R37" si="10">+L36+J36+I36+H36+K36</f>
        <v>7493667.7399999993</v>
      </c>
      <c r="S36" s="12">
        <f t="shared" ref="S36:S39" si="11">+Q36+R36</f>
        <v>7493667.7399999993</v>
      </c>
      <c r="U36" s="28" t="e">
        <f t="shared" si="2"/>
        <v>#DIV/0!</v>
      </c>
      <c r="V36" s="29">
        <f t="shared" si="3"/>
        <v>0.85090547590036536</v>
      </c>
      <c r="W36" s="29">
        <f t="shared" si="4"/>
        <v>0.85090547590036536</v>
      </c>
      <c r="BB36" s="7" t="s">
        <v>24</v>
      </c>
      <c r="BC36" s="32">
        <v>182642615.41608697</v>
      </c>
      <c r="BD36" s="39">
        <f t="shared" si="5"/>
        <v>0.101639904413503</v>
      </c>
      <c r="BE36" s="13"/>
      <c r="BF36" s="7" t="s">
        <v>1</v>
      </c>
      <c r="BG36" s="32">
        <v>183607347.49000001</v>
      </c>
      <c r="BH36" s="39">
        <f>+BG36/$BG$39</f>
        <v>0.10491611301577385</v>
      </c>
    </row>
    <row r="37" spans="2:60" s="1" customFormat="1" ht="15.75" thickBot="1">
      <c r="B37" s="7" t="s">
        <v>22</v>
      </c>
      <c r="C37" s="13" t="s">
        <v>47</v>
      </c>
      <c r="D37" s="32">
        <v>1313030.4800000002</v>
      </c>
      <c r="E37" s="44">
        <f t="shared" si="0"/>
        <v>7.3069635022025251E-4</v>
      </c>
      <c r="F37" s="13"/>
      <c r="G37" s="11">
        <v>0</v>
      </c>
      <c r="H37" s="11">
        <v>0</v>
      </c>
      <c r="I37" s="11">
        <f>68457.33</f>
        <v>68457.33</v>
      </c>
      <c r="J37" s="11">
        <v>0</v>
      </c>
      <c r="K37" s="11">
        <v>497398.1</v>
      </c>
      <c r="L37" s="11">
        <v>747175.04999999981</v>
      </c>
      <c r="M37" s="32">
        <f t="shared" si="7"/>
        <v>1313030.4799999997</v>
      </c>
      <c r="N37" s="44">
        <f t="shared" si="1"/>
        <v>7.5028617381632089E-4</v>
      </c>
      <c r="O37" s="13"/>
      <c r="P37" s="13"/>
      <c r="Q37" s="14">
        <f t="shared" si="9"/>
        <v>0</v>
      </c>
      <c r="R37" s="15">
        <f t="shared" si="10"/>
        <v>1313030.4799999997</v>
      </c>
      <c r="S37" s="12">
        <f t="shared" si="11"/>
        <v>1313030.4799999997</v>
      </c>
      <c r="U37" s="28" t="e">
        <f t="shared" si="2"/>
        <v>#DIV/0!</v>
      </c>
      <c r="V37" s="29">
        <f t="shared" si="3"/>
        <v>0.1490945240996347</v>
      </c>
      <c r="W37" s="29">
        <f t="shared" si="4"/>
        <v>0.1490945240996347</v>
      </c>
      <c r="BB37" s="7" t="s">
        <v>38</v>
      </c>
      <c r="BC37" s="32">
        <v>572593026.98548591</v>
      </c>
      <c r="BD37" s="39">
        <f t="shared" si="5"/>
        <v>0.31864579029411494</v>
      </c>
      <c r="BE37" s="13"/>
      <c r="BF37" s="7" t="s">
        <v>38</v>
      </c>
      <c r="BG37" s="32">
        <v>547140978.99000013</v>
      </c>
      <c r="BH37" s="39">
        <f>+BG37/$BG$39</f>
        <v>0.31264492174204761</v>
      </c>
    </row>
    <row r="38" spans="2:60" s="1" customFormat="1" ht="15.75" hidden="1" customHeight="1" thickBot="1">
      <c r="B38" s="4" t="s">
        <v>30</v>
      </c>
      <c r="C38" s="13" t="s">
        <v>47</v>
      </c>
      <c r="D38" s="21">
        <f t="shared" ref="D38:M38" si="12">SUM(D34:D37)</f>
        <v>18295642.159999825</v>
      </c>
      <c r="E38" s="37">
        <f t="shared" ref="E38" si="13">+D38/$D$39</f>
        <v>1.0181453633313712E-2</v>
      </c>
      <c r="F38" s="13"/>
      <c r="G38" s="20">
        <f t="shared" si="12"/>
        <v>0</v>
      </c>
      <c r="H38" s="20">
        <f t="shared" si="12"/>
        <v>75599.14</v>
      </c>
      <c r="I38" s="20">
        <f t="shared" si="12"/>
        <v>91857.33</v>
      </c>
      <c r="J38" s="20">
        <f t="shared" si="12"/>
        <v>7394668.5999999996</v>
      </c>
      <c r="K38" s="20">
        <f t="shared" si="12"/>
        <v>7920302.2799998242</v>
      </c>
      <c r="L38" s="20">
        <f t="shared" si="12"/>
        <v>2813214.8099999996</v>
      </c>
      <c r="M38" s="21">
        <f t="shared" si="12"/>
        <v>18295642.159999825</v>
      </c>
      <c r="N38" s="37">
        <f t="shared" ref="N38" si="14">+M38/$M$39</f>
        <v>1.045441637709647E-2</v>
      </c>
      <c r="O38" s="13"/>
      <c r="P38" s="13"/>
      <c r="Q38" s="18">
        <f>SUM(Q34:Q37)</f>
        <v>0</v>
      </c>
      <c r="R38" s="19">
        <f>SUM(R34:R37)</f>
        <v>8806698.2199999988</v>
      </c>
      <c r="S38" s="17">
        <f t="shared" si="11"/>
        <v>8806698.2199999988</v>
      </c>
      <c r="U38" s="28" t="e">
        <f t="shared" si="2"/>
        <v>#DIV/0!</v>
      </c>
      <c r="V38" s="29">
        <f t="shared" si="3"/>
        <v>1</v>
      </c>
      <c r="W38" s="29">
        <f t="shared" si="4"/>
        <v>1</v>
      </c>
      <c r="BB38" s="4" t="s">
        <v>30</v>
      </c>
      <c r="BC38" s="21">
        <v>18295642.159999825</v>
      </c>
      <c r="BD38" s="41">
        <v>1.0181453633313712E-2</v>
      </c>
      <c r="BE38" s="13"/>
      <c r="BF38" s="4" t="s">
        <v>30</v>
      </c>
      <c r="BG38" s="21">
        <v>18295642.159999825</v>
      </c>
      <c r="BH38" s="41">
        <v>1.045441637709647E-2</v>
      </c>
    </row>
    <row r="39" spans="2:60" ht="15.75" thickBot="1">
      <c r="B39" s="9" t="s">
        <v>48</v>
      </c>
      <c r="C39" s="13" t="s">
        <v>47</v>
      </c>
      <c r="D39" s="23">
        <f>+D38+D33+D8</f>
        <v>1796957764.4725003</v>
      </c>
      <c r="E39" s="47">
        <f>+D39/$D$39</f>
        <v>1</v>
      </c>
      <c r="F39" s="13"/>
      <c r="G39" s="22" t="e">
        <f t="shared" ref="G39:M39" si="15">+G38+G33+G8</f>
        <v>#REF!</v>
      </c>
      <c r="H39" s="22" t="e">
        <f t="shared" si="15"/>
        <v>#REF!</v>
      </c>
      <c r="I39" s="22" t="e">
        <f t="shared" si="15"/>
        <v>#REF!</v>
      </c>
      <c r="J39" s="22" t="e">
        <f t="shared" si="15"/>
        <v>#REF!</v>
      </c>
      <c r="K39" s="22" t="e">
        <f t="shared" si="15"/>
        <v>#REF!</v>
      </c>
      <c r="L39" s="22" t="e">
        <f t="shared" si="15"/>
        <v>#REF!</v>
      </c>
      <c r="M39" s="23">
        <f t="shared" si="15"/>
        <v>1750039552.6699996</v>
      </c>
      <c r="N39" s="47">
        <f>+M39/$M$39</f>
        <v>1</v>
      </c>
      <c r="O39" s="13"/>
      <c r="P39" s="13"/>
      <c r="Q39" s="24">
        <f>+Q8+Q9+Q10+Q11+Q12+Q13+Q14+Q15+Q16+Q17+Q18+Q19+Q20+Q21+Q22+Q23+Q24+Q25+Q26+Q27+Q28+Q29+Q30+Q31+Q32+Q34+Q35+Q36+Q37</f>
        <v>0</v>
      </c>
      <c r="R39" s="25">
        <f>+R8+R9+R10+R11+R12+R13+R14+R15+R16+R17+R18+R19+R20+R21+R22+R23+R24+R25+R26+R27+R28+R29+R30+R31+R32+R34+R35+R36+R37</f>
        <v>8806698.2199999988</v>
      </c>
      <c r="S39" s="23">
        <f t="shared" si="11"/>
        <v>8806698.2199999988</v>
      </c>
      <c r="U39" s="30" t="e">
        <f t="shared" si="2"/>
        <v>#DIV/0!</v>
      </c>
      <c r="V39" s="31">
        <f t="shared" si="3"/>
        <v>1</v>
      </c>
      <c r="W39" s="31">
        <f t="shared" si="4"/>
        <v>1</v>
      </c>
      <c r="BB39" s="9" t="s">
        <v>48</v>
      </c>
      <c r="BC39" s="23">
        <v>1796957764.4725003</v>
      </c>
      <c r="BD39" s="42">
        <f>+BC39/$BC$39</f>
        <v>1</v>
      </c>
      <c r="BE39" s="13"/>
      <c r="BF39" s="9" t="s">
        <v>48</v>
      </c>
      <c r="BG39" s="23">
        <f>SUM(BG34:BG37,BG8:BG32)</f>
        <v>1750039552.6699998</v>
      </c>
      <c r="BH39" s="42">
        <f t="shared" ref="BH39" si="16">+BG39/$BG$39</f>
        <v>1</v>
      </c>
    </row>
    <row r="40" spans="2:60" ht="15.75" thickBot="1">
      <c r="U40" s="1"/>
      <c r="V40" s="1"/>
    </row>
    <row r="41" spans="2:60" s="1" customFormat="1" ht="15.75" thickBot="1">
      <c r="B41" s="2" t="s">
        <v>29</v>
      </c>
      <c r="D41" s="5" t="s">
        <v>49</v>
      </c>
      <c r="E41" s="5" t="s">
        <v>50</v>
      </c>
      <c r="G41" s="3" t="s">
        <v>32</v>
      </c>
      <c r="H41" s="3" t="s">
        <v>33</v>
      </c>
      <c r="I41" s="3" t="s">
        <v>34</v>
      </c>
      <c r="J41" s="3" t="s">
        <v>35</v>
      </c>
      <c r="K41" s="3" t="s">
        <v>36</v>
      </c>
      <c r="L41" s="3" t="s">
        <v>37</v>
      </c>
      <c r="M41" s="5" t="s">
        <v>49</v>
      </c>
      <c r="N41" s="5" t="s">
        <v>50</v>
      </c>
      <c r="Q41" s="6" t="s">
        <v>32</v>
      </c>
      <c r="R41" s="8" t="s">
        <v>39</v>
      </c>
      <c r="S41" s="5" t="s">
        <v>23</v>
      </c>
      <c r="BB41" s="2" t="s">
        <v>29</v>
      </c>
      <c r="BC41" s="5" t="s">
        <v>49</v>
      </c>
      <c r="BD41" s="5" t="s">
        <v>50</v>
      </c>
      <c r="BF41" s="2" t="s">
        <v>29</v>
      </c>
      <c r="BG41" s="5" t="s">
        <v>49</v>
      </c>
      <c r="BH41" s="5" t="s">
        <v>50</v>
      </c>
    </row>
    <row r="42" spans="2:60" s="1" customFormat="1">
      <c r="B42" s="7" t="s">
        <v>41</v>
      </c>
      <c r="D42" s="32">
        <f>+D8</f>
        <v>572593026.98548591</v>
      </c>
      <c r="E42" s="44">
        <f>+E8</f>
        <v>0.31864579029411494</v>
      </c>
      <c r="G42" s="11" t="e">
        <f>+G8</f>
        <v>#REF!</v>
      </c>
      <c r="H42" s="11" t="e">
        <f t="shared" ref="H42:L42" si="17">+H8</f>
        <v>#REF!</v>
      </c>
      <c r="I42" s="11" t="e">
        <f t="shared" si="17"/>
        <v>#REF!</v>
      </c>
      <c r="J42" s="11" t="e">
        <f t="shared" si="17"/>
        <v>#REF!</v>
      </c>
      <c r="K42" s="11" t="e">
        <f t="shared" si="17"/>
        <v>#REF!</v>
      </c>
      <c r="L42" s="11" t="e">
        <f t="shared" si="17"/>
        <v>#REF!</v>
      </c>
      <c r="M42" s="32">
        <f>+M8</f>
        <v>547140978.99000013</v>
      </c>
      <c r="N42" s="44">
        <f>+N8</f>
        <v>0.31264492174204767</v>
      </c>
      <c r="Q42" s="14" t="e">
        <f t="shared" ref="Q42:Q45" si="18">+G42</f>
        <v>#REF!</v>
      </c>
      <c r="R42" s="15" t="e">
        <f>+L42+J42+I42+H42+K42</f>
        <v>#REF!</v>
      </c>
      <c r="S42" s="12" t="e">
        <f t="shared" ref="S42:S45" si="19">+Q42+R42</f>
        <v>#REF!</v>
      </c>
      <c r="Y42" s="35"/>
      <c r="BB42" s="7" t="s">
        <v>41</v>
      </c>
      <c r="BC42" s="32">
        <f>+BC8</f>
        <v>1313030.4800000002</v>
      </c>
      <c r="BD42" s="36">
        <f>+BD8</f>
        <v>7.3069635022025251E-4</v>
      </c>
      <c r="BF42" s="7" t="s">
        <v>41</v>
      </c>
      <c r="BG42" s="32">
        <f>+BG8</f>
        <v>1313030.4799999997</v>
      </c>
      <c r="BH42" s="36">
        <f>+BH8</f>
        <v>7.5028617381632079E-4</v>
      </c>
    </row>
    <row r="43" spans="2:60" s="1" customFormat="1">
      <c r="B43" s="7" t="s">
        <v>42</v>
      </c>
      <c r="D43" s="32">
        <f>+D39-D42-D44</f>
        <v>1206069095.3270144</v>
      </c>
      <c r="E43" s="44">
        <f>+E39-E42-E44</f>
        <v>0.67117275607257143</v>
      </c>
      <c r="G43" s="11">
        <f t="shared" ref="G43:L43" si="20">+G33</f>
        <v>1146789095.8099999</v>
      </c>
      <c r="H43" s="11">
        <f t="shared" si="20"/>
        <v>1434288.79</v>
      </c>
      <c r="I43" s="11">
        <f t="shared" si="20"/>
        <v>35433558.309999987</v>
      </c>
      <c r="J43" s="11">
        <f t="shared" si="20"/>
        <v>945988.61</v>
      </c>
      <c r="K43" s="11">
        <f t="shared" si="20"/>
        <v>0</v>
      </c>
      <c r="L43" s="11">
        <f t="shared" si="20"/>
        <v>0</v>
      </c>
      <c r="M43" s="32">
        <f>+M39-M42-M44</f>
        <v>1184602931.5199995</v>
      </c>
      <c r="N43" s="44">
        <f>+N39-N42-N44</f>
        <v>0.67690066188085585</v>
      </c>
      <c r="Q43" s="14">
        <f t="shared" si="18"/>
        <v>1146789095.8099999</v>
      </c>
      <c r="R43" s="15">
        <f>+L43+J43+I43+H43+K43</f>
        <v>37813835.709999986</v>
      </c>
      <c r="S43" s="12">
        <f t="shared" si="19"/>
        <v>1184602931.52</v>
      </c>
      <c r="Y43" s="35"/>
      <c r="BB43" s="7" t="s">
        <v>42</v>
      </c>
      <c r="BC43" s="32">
        <f>+BC39-BC42-BC44</f>
        <v>738632795.065907</v>
      </c>
      <c r="BD43" s="36">
        <f>+BD39-BD42-BD44</f>
        <v>0.41104627480364497</v>
      </c>
      <c r="BF43" s="7" t="s">
        <v>42</v>
      </c>
      <c r="BG43" s="32">
        <f>+BG39-BG42-BG44</f>
        <v>708939985.33999968</v>
      </c>
      <c r="BH43" s="36">
        <f>+BH39-BH42-BH44</f>
        <v>0.40509940718676007</v>
      </c>
    </row>
    <row r="44" spans="2:60" s="1" customFormat="1" ht="15.75" thickBot="1">
      <c r="B44" s="7" t="s">
        <v>43</v>
      </c>
      <c r="D44" s="32">
        <f>+D34+D35+D36+D37</f>
        <v>18295642.159999825</v>
      </c>
      <c r="E44" s="44">
        <f>+E34+E35+E36+E37</f>
        <v>1.0181453633313712E-2</v>
      </c>
      <c r="G44" s="11">
        <f t="shared" ref="G44:L44" si="21">+G38</f>
        <v>0</v>
      </c>
      <c r="H44" s="11">
        <f t="shared" si="21"/>
        <v>75599.14</v>
      </c>
      <c r="I44" s="11">
        <f t="shared" si="21"/>
        <v>91857.33</v>
      </c>
      <c r="J44" s="11">
        <f t="shared" si="21"/>
        <v>7394668.5999999996</v>
      </c>
      <c r="K44" s="11">
        <f t="shared" si="21"/>
        <v>7920302.2799998242</v>
      </c>
      <c r="L44" s="11">
        <f t="shared" si="21"/>
        <v>2813214.8099999996</v>
      </c>
      <c r="M44" s="32">
        <f>+M34+M35+M36+M37</f>
        <v>18295642.159999825</v>
      </c>
      <c r="N44" s="44">
        <f>+N34+N35+N36+N37</f>
        <v>1.045441637709647E-2</v>
      </c>
      <c r="Q44" s="14">
        <f t="shared" si="18"/>
        <v>0</v>
      </c>
      <c r="R44" s="15">
        <f>+L44+J44+I44+H44+K44</f>
        <v>18295642.159999825</v>
      </c>
      <c r="S44" s="12">
        <f t="shared" si="19"/>
        <v>18295642.159999825</v>
      </c>
      <c r="Y44" s="35"/>
      <c r="BB44" s="7" t="s">
        <v>43</v>
      </c>
      <c r="BC44" s="32">
        <f>+BC34+BC35+BC36+BC37</f>
        <v>1057011938.9265933</v>
      </c>
      <c r="BD44" s="36">
        <f>+BD34+BD35+BD36+BD37</f>
        <v>0.58822302884613475</v>
      </c>
      <c r="BF44" s="7" t="s">
        <v>43</v>
      </c>
      <c r="BG44" s="32">
        <f>+BG34+BG35+BG36+BG37</f>
        <v>1039786536.8500001</v>
      </c>
      <c r="BH44" s="36">
        <f>+BH34+BH35+BH36+BH37</f>
        <v>0.59415030663942359</v>
      </c>
    </row>
    <row r="45" spans="2:60" s="1" customFormat="1" ht="15.75" thickBot="1">
      <c r="B45" s="9" t="s">
        <v>48</v>
      </c>
      <c r="D45" s="23">
        <f>SUM(D42:D44)</f>
        <v>1796957764.4725003</v>
      </c>
      <c r="E45" s="47">
        <f>SUM(E42:E44)</f>
        <v>1.0000000000000002</v>
      </c>
      <c r="G45" s="22" t="e">
        <f t="shared" ref="G45:L45" si="22">SUM(G42:G44)</f>
        <v>#REF!</v>
      </c>
      <c r="H45" s="22" t="e">
        <f t="shared" si="22"/>
        <v>#REF!</v>
      </c>
      <c r="I45" s="22" t="e">
        <f t="shared" si="22"/>
        <v>#REF!</v>
      </c>
      <c r="J45" s="22" t="e">
        <f t="shared" si="22"/>
        <v>#REF!</v>
      </c>
      <c r="K45" s="22" t="e">
        <f t="shared" si="22"/>
        <v>#REF!</v>
      </c>
      <c r="L45" s="22" t="e">
        <f t="shared" si="22"/>
        <v>#REF!</v>
      </c>
      <c r="M45" s="23">
        <f>SUM(M42:M44)</f>
        <v>1750039552.6699996</v>
      </c>
      <c r="N45" s="47">
        <f>SUM(N42:N44)</f>
        <v>0.99999999999999989</v>
      </c>
      <c r="Q45" s="24" t="e">
        <f t="shared" si="18"/>
        <v>#REF!</v>
      </c>
      <c r="R45" s="25" t="e">
        <f t="shared" ref="R45" si="23">+L45+J45+I45+H45+K45</f>
        <v>#REF!</v>
      </c>
      <c r="S45" s="23" t="e">
        <f t="shared" si="19"/>
        <v>#REF!</v>
      </c>
      <c r="Y45" s="35"/>
      <c r="BB45" s="9" t="s">
        <v>48</v>
      </c>
      <c r="BC45" s="23">
        <f>SUM(BC42:BC44)</f>
        <v>1796957764.4725003</v>
      </c>
      <c r="BD45" s="38">
        <f>SUM(BD42:BD44)</f>
        <v>1</v>
      </c>
      <c r="BF45" s="9" t="s">
        <v>48</v>
      </c>
      <c r="BG45" s="23">
        <f>SUM(BG42:BG44)</f>
        <v>1750039552.6699998</v>
      </c>
      <c r="BH45" s="38">
        <f>SUM(BH42:BH44)</f>
        <v>1</v>
      </c>
    </row>
    <row r="46" spans="2:60" s="1" customFormat="1"/>
  </sheetData>
  <sortState ref="BF21:BH50">
    <sortCondition ref="BH21"/>
  </sortState>
  <mergeCells count="7">
    <mergeCell ref="X4:AB4"/>
    <mergeCell ref="AD4:AV4"/>
    <mergeCell ref="B2:N4"/>
    <mergeCell ref="Q5:S5"/>
    <mergeCell ref="B5:N5"/>
    <mergeCell ref="X5:AB5"/>
    <mergeCell ref="AD5:AV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Cred y Ejec FF11 x UUAA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jmarini</dc:creator>
  <cp:lastModifiedBy>CTodesca</cp:lastModifiedBy>
  <cp:lastPrinted>2019-09-19T14:01:05Z</cp:lastPrinted>
  <dcterms:created xsi:type="dcterms:W3CDTF">2017-09-12T17:40:36Z</dcterms:created>
  <dcterms:modified xsi:type="dcterms:W3CDTF">2020-11-27T16:16:30Z</dcterms:modified>
</cp:coreProperties>
</file>